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Mohamed Abdalmalik\Desktop\"/>
    </mc:Choice>
  </mc:AlternateContent>
  <xr:revisionPtr revIDLastSave="0" documentId="13_ncr:1_{831F9884-4FBA-4EB8-94E6-83EC827DECA1}" xr6:coauthVersionLast="47" xr6:coauthVersionMax="47" xr10:uidLastSave="{00000000-0000-0000-0000-000000000000}"/>
  <bookViews>
    <workbookView xWindow="-110" yWindow="-110" windowWidth="19420" windowHeight="11500" tabRatio="861" firstSheet="3" activeTab="3" xr2:uid="{00000000-000D-0000-FFFF-FFFF00000000}"/>
  </bookViews>
  <sheets>
    <sheet name="Summary" sheetId="72" state="hidden" r:id="rId1"/>
    <sheet name="Summary-1" sheetId="73" state="hidden" r:id="rId2"/>
    <sheet name="Sheik Villa" sheetId="74" state="hidden" r:id="rId3"/>
    <sheet name="BOQ" sheetId="79" r:id="rId4"/>
    <sheet name="Supplier's Tools" sheetId="84" r:id="rId5"/>
    <sheet name="Service KPIs" sheetId="83" r:id="rId6"/>
    <sheet name="Bncc Equipment List" sheetId="85" r:id="rId7"/>
    <sheet name="Scope of work" sheetId="88" r:id="rId8"/>
    <sheet name="Penalties" sheetId="87" r:id="rId9"/>
    <sheet name="Civil Works" sheetId="80" state="hidden" r:id="rId10"/>
    <sheet name="BOQ-Hook up" sheetId="64" state="hidden" r:id="rId11"/>
    <sheet name="Hook up" sheetId="70" state="hidden" r:id="rId12"/>
    <sheet name="Installation and assembly" sheetId="71" state="hidden" r:id="rId13"/>
    <sheet name="PCC" sheetId="75" state="hidden" r:id="rId14"/>
    <sheet name="Samples" sheetId="77" state="hidden" r:id="rId15"/>
    <sheet name="Screed" sheetId="78" state="hidden" r:id="rId16"/>
  </sheets>
  <externalReferences>
    <externalReference r:id="rId17"/>
    <externalReference r:id="rId18"/>
    <externalReference r:id="rId19"/>
    <externalReference r:id="rId20"/>
    <externalReference r:id="rId21"/>
  </externalReferences>
  <definedNames>
    <definedName name="No.E.Tower">'[1]E.BOQ SAR'!$D$113</definedName>
    <definedName name="_xlnm.Print_Area" localSheetId="3">BOQ!$A$1:$F$42</definedName>
    <definedName name="_xlnm.Print_Area" localSheetId="10">'BOQ-Hook up'!$A$1:$I$45</definedName>
    <definedName name="_xlnm.Print_Area" localSheetId="14">Samples!$A$1:$D$18</definedName>
    <definedName name="_xlnm.Print_Area" localSheetId="2">'Sheik Villa'!$A$1:$J$66</definedName>
    <definedName name="_xlnm.Print_Area" localSheetId="0">Summary!$A$1:$D$25</definedName>
    <definedName name="_xlnm.Print_Area" localSheetId="1">'Summary-1'!$A$1:$I$36</definedName>
    <definedName name="_xlnm.Print_Titles" localSheetId="10">'BOQ-Hook up'!$1:$8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83" l="1"/>
  <c r="H20" i="83"/>
  <c r="H19" i="83"/>
  <c r="H18" i="83"/>
  <c r="H17" i="83"/>
  <c r="H16" i="83"/>
  <c r="H15" i="83"/>
  <c r="H14" i="83"/>
  <c r="H13" i="83"/>
  <c r="H12" i="83"/>
  <c r="H11" i="83"/>
  <c r="H10" i="83"/>
  <c r="H9" i="83"/>
  <c r="H21" i="83" s="1"/>
  <c r="H22" i="83" s="1"/>
  <c r="H8" i="83"/>
  <c r="H7" i="83"/>
  <c r="H6" i="83"/>
  <c r="H5" i="83"/>
  <c r="H4" i="83"/>
  <c r="H3" i="83"/>
  <c r="G36" i="80"/>
  <c r="E34" i="80"/>
  <c r="G34" i="80" s="1"/>
  <c r="G11" i="80"/>
  <c r="H7" i="80"/>
  <c r="G7" i="80"/>
  <c r="E34" i="64" l="1"/>
  <c r="G34" i="64" s="1"/>
  <c r="G36" i="64" l="1"/>
  <c r="B21" i="70" l="1"/>
  <c r="B22" i="70" s="1"/>
  <c r="B23" i="70" s="1"/>
  <c r="B24" i="70" s="1"/>
  <c r="B25" i="70" s="1"/>
  <c r="B26" i="70" s="1"/>
  <c r="B27" i="70" s="1"/>
  <c r="B28" i="70" s="1"/>
  <c r="B29" i="70" s="1"/>
  <c r="B30" i="70" s="1"/>
  <c r="B31" i="70" s="1"/>
  <c r="B32" i="70" s="1"/>
  <c r="B33" i="70" s="1"/>
  <c r="B34" i="70" s="1"/>
  <c r="B35" i="70" s="1"/>
  <c r="B36" i="70" s="1"/>
  <c r="B37" i="70" s="1"/>
  <c r="B38" i="70" s="1"/>
  <c r="B39" i="70" s="1"/>
  <c r="B40" i="70" s="1"/>
  <c r="B41" i="70" s="1"/>
  <c r="B23" i="73" l="1"/>
  <c r="B22" i="73"/>
  <c r="B21" i="73"/>
  <c r="B20" i="73"/>
  <c r="B19" i="73"/>
  <c r="B18" i="73"/>
  <c r="B17" i="73"/>
  <c r="B16" i="73"/>
  <c r="B15" i="73"/>
  <c r="B14" i="73"/>
  <c r="B13" i="73"/>
  <c r="B12" i="73"/>
  <c r="B11" i="73"/>
  <c r="B10" i="73"/>
  <c r="B9" i="73"/>
  <c r="F13" i="73" l="1"/>
  <c r="H13" i="73" s="1"/>
  <c r="F12" i="73"/>
  <c r="H12" i="73" s="1"/>
  <c r="F10" i="73"/>
  <c r="H23" i="73"/>
  <c r="H22" i="73"/>
  <c r="H21" i="73"/>
  <c r="H20" i="73"/>
  <c r="H19" i="73"/>
  <c r="H18" i="73"/>
  <c r="H17" i="73"/>
  <c r="H16" i="73"/>
  <c r="H15" i="73"/>
  <c r="H14" i="73"/>
  <c r="H11" i="73"/>
  <c r="H10" i="73"/>
  <c r="M23" i="73"/>
  <c r="M22" i="73"/>
  <c r="M21" i="73"/>
  <c r="M20" i="73"/>
  <c r="M19" i="73"/>
  <c r="M18" i="73"/>
  <c r="M17" i="73"/>
  <c r="M16" i="73"/>
  <c r="M15" i="73"/>
  <c r="M14" i="73"/>
  <c r="M13" i="73"/>
  <c r="M12" i="73"/>
  <c r="M11" i="73"/>
  <c r="M10" i="73"/>
  <c r="M9" i="73"/>
  <c r="H23" i="78"/>
  <c r="J23" i="78" s="1"/>
  <c r="O23" i="78" s="1"/>
  <c r="K22" i="78"/>
  <c r="J21" i="78"/>
  <c r="G20" i="78"/>
  <c r="J20" i="78" s="1"/>
  <c r="N36" i="78"/>
  <c r="L36" i="78"/>
  <c r="K22" i="75"/>
  <c r="K35" i="75" s="1"/>
  <c r="M35" i="75"/>
  <c r="J35" i="75"/>
  <c r="L21" i="75"/>
  <c r="N21" i="75" s="1"/>
  <c r="H20" i="75"/>
  <c r="L20" i="75" s="1"/>
  <c r="N20" i="75" s="1"/>
  <c r="M35" i="71"/>
  <c r="K35" i="71"/>
  <c r="J35" i="71"/>
  <c r="L21" i="71"/>
  <c r="N21" i="71" s="1"/>
  <c r="L20" i="71"/>
  <c r="M46" i="70"/>
  <c r="I46" i="70"/>
  <c r="H46" i="70"/>
  <c r="J21" i="70"/>
  <c r="N21" i="70" s="1"/>
  <c r="J20" i="70"/>
  <c r="N22" i="75" l="1"/>
  <c r="N35" i="75" s="1"/>
  <c r="N37" i="75" s="1"/>
  <c r="N22" i="73"/>
  <c r="O22" i="73" s="1"/>
  <c r="H24" i="78"/>
  <c r="M24" i="78" s="1"/>
  <c r="J36" i="78"/>
  <c r="O21" i="78"/>
  <c r="K36" i="78"/>
  <c r="O20" i="78"/>
  <c r="L35" i="75"/>
  <c r="N20" i="71"/>
  <c r="N35" i="71" s="1"/>
  <c r="E38" i="80" s="1"/>
  <c r="G38" i="80" s="1"/>
  <c r="L35" i="71"/>
  <c r="N20" i="70"/>
  <c r="N46" i="70" s="1"/>
  <c r="N48" i="70" s="1"/>
  <c r="J46" i="70"/>
  <c r="E40" i="80" l="1"/>
  <c r="G40" i="80" s="1"/>
  <c r="E42" i="80" s="1"/>
  <c r="G42" i="80" s="1"/>
  <c r="G47" i="80" s="1"/>
  <c r="N37" i="71"/>
  <c r="E38" i="64"/>
  <c r="O36" i="78"/>
  <c r="O38" i="78" s="1"/>
  <c r="G38" i="64" l="1"/>
  <c r="G23" i="73"/>
  <c r="G22" i="73"/>
  <c r="G21" i="73"/>
  <c r="G20" i="73"/>
  <c r="G19" i="73"/>
  <c r="G18" i="73"/>
  <c r="G17" i="73"/>
  <c r="G16" i="73"/>
  <c r="G15" i="73"/>
  <c r="G14" i="73"/>
  <c r="G13" i="73"/>
  <c r="G12" i="73"/>
  <c r="G11" i="73"/>
  <c r="G10" i="73"/>
  <c r="I19" i="73" l="1"/>
  <c r="I18" i="73"/>
  <c r="I11" i="73"/>
  <c r="D63" i="74"/>
  <c r="G63" i="74" s="1"/>
  <c r="H63" i="74" s="1"/>
  <c r="J63" i="74" s="1"/>
  <c r="D62" i="74"/>
  <c r="G62" i="74" s="1"/>
  <c r="D61" i="74"/>
  <c r="G61" i="74" s="1"/>
  <c r="D60" i="74"/>
  <c r="G60" i="74" s="1"/>
  <c r="D59" i="74"/>
  <c r="G59" i="74" s="1"/>
  <c r="H59" i="74" s="1"/>
  <c r="J59" i="74" s="1"/>
  <c r="C58" i="74"/>
  <c r="D56" i="74"/>
  <c r="G56" i="74" s="1"/>
  <c r="D55" i="74"/>
  <c r="G55" i="74" s="1"/>
  <c r="C54" i="74"/>
  <c r="D52" i="74"/>
  <c r="G52" i="74" s="1"/>
  <c r="D51" i="74"/>
  <c r="G51" i="74" s="1"/>
  <c r="D50" i="74"/>
  <c r="G50" i="74" s="1"/>
  <c r="C49" i="74"/>
  <c r="D47" i="74"/>
  <c r="G47" i="74" s="1"/>
  <c r="D46" i="74"/>
  <c r="G46" i="74" s="1"/>
  <c r="C45" i="74"/>
  <c r="D43" i="74"/>
  <c r="G43" i="74" s="1"/>
  <c r="H43" i="74" s="1"/>
  <c r="J43" i="74" s="1"/>
  <c r="D42" i="74"/>
  <c r="G42" i="74" s="1"/>
  <c r="D41" i="74"/>
  <c r="G41" i="74" s="1"/>
  <c r="D40" i="74"/>
  <c r="G40" i="74" s="1"/>
  <c r="C39" i="74"/>
  <c r="D37" i="74"/>
  <c r="G37" i="74" s="1"/>
  <c r="D36" i="74"/>
  <c r="G36" i="74" s="1"/>
  <c r="D35" i="74"/>
  <c r="G35" i="74" s="1"/>
  <c r="D34" i="74"/>
  <c r="G34" i="74" s="1"/>
  <c r="H34" i="74" s="1"/>
  <c r="J34" i="74" s="1"/>
  <c r="D33" i="74"/>
  <c r="G33" i="74" s="1"/>
  <c r="D32" i="74"/>
  <c r="G32" i="74" s="1"/>
  <c r="D31" i="74"/>
  <c r="G31" i="74" s="1"/>
  <c r="C30" i="74"/>
  <c r="D28" i="74"/>
  <c r="G28" i="74" s="1"/>
  <c r="D27" i="74"/>
  <c r="G27" i="74" s="1"/>
  <c r="D26" i="74"/>
  <c r="G26" i="74" s="1"/>
  <c r="C25" i="74"/>
  <c r="D23" i="74"/>
  <c r="G23" i="74" s="1"/>
  <c r="D22" i="74"/>
  <c r="G22" i="74" s="1"/>
  <c r="D21" i="74"/>
  <c r="G21" i="74" s="1"/>
  <c r="C20" i="74"/>
  <c r="D18" i="74"/>
  <c r="G18" i="74" s="1"/>
  <c r="I18" i="74" s="1"/>
  <c r="D17" i="74"/>
  <c r="G17" i="74" s="1"/>
  <c r="D16" i="74"/>
  <c r="G16" i="74" s="1"/>
  <c r="D15" i="74"/>
  <c r="G15" i="74" s="1"/>
  <c r="I15" i="74" s="1"/>
  <c r="D14" i="74"/>
  <c r="G14" i="74" s="1"/>
  <c r="I14" i="74" s="1"/>
  <c r="C13" i="74"/>
  <c r="D11" i="74"/>
  <c r="G11" i="74" s="1"/>
  <c r="D10" i="74"/>
  <c r="G10" i="74" s="1"/>
  <c r="C9" i="74"/>
  <c r="J7" i="74"/>
  <c r="I7" i="74"/>
  <c r="C7" i="74" l="1"/>
  <c r="H28" i="74"/>
  <c r="J28" i="74" s="1"/>
  <c r="I28" i="74"/>
  <c r="H23" i="74"/>
  <c r="J23" i="74" s="1"/>
  <c r="I23" i="74"/>
  <c r="I33" i="74"/>
  <c r="H33" i="74"/>
  <c r="J33" i="74" s="1"/>
  <c r="I37" i="74"/>
  <c r="H37" i="74"/>
  <c r="J37" i="74" s="1"/>
  <c r="H62" i="74"/>
  <c r="J62" i="74" s="1"/>
  <c r="I62" i="74"/>
  <c r="H14" i="74"/>
  <c r="J14" i="74" s="1"/>
  <c r="H18" i="74"/>
  <c r="J18" i="74" s="1"/>
  <c r="H10" i="74"/>
  <c r="J10" i="74" s="1"/>
  <c r="I23" i="73"/>
  <c r="I22" i="73"/>
  <c r="I21" i="73"/>
  <c r="I20" i="73"/>
  <c r="I17" i="73"/>
  <c r="I16" i="73"/>
  <c r="I15" i="73"/>
  <c r="I14" i="73"/>
  <c r="I13" i="73"/>
  <c r="I12" i="73"/>
  <c r="I63" i="74"/>
  <c r="H27" i="74"/>
  <c r="J27" i="74" s="1"/>
  <c r="I27" i="74"/>
  <c r="I40" i="74"/>
  <c r="H40" i="74"/>
  <c r="J40" i="74" s="1"/>
  <c r="I21" i="74"/>
  <c r="H21" i="74"/>
  <c r="J21" i="74" s="1"/>
  <c r="H52" i="74"/>
  <c r="J52" i="74" s="1"/>
  <c r="I52" i="74"/>
  <c r="I61" i="74"/>
  <c r="H61" i="74"/>
  <c r="J61" i="74" s="1"/>
  <c r="I11" i="74"/>
  <c r="H11" i="74"/>
  <c r="J11" i="74" s="1"/>
  <c r="I16" i="74"/>
  <c r="H16" i="74"/>
  <c r="J16" i="74" s="1"/>
  <c r="I22" i="74"/>
  <c r="H22" i="74"/>
  <c r="J22" i="74" s="1"/>
  <c r="H47" i="74"/>
  <c r="J47" i="74" s="1"/>
  <c r="I47" i="74"/>
  <c r="H17" i="74"/>
  <c r="J17" i="74" s="1"/>
  <c r="I17" i="74"/>
  <c r="I31" i="74"/>
  <c r="H31" i="74"/>
  <c r="J31" i="74" s="1"/>
  <c r="I35" i="74"/>
  <c r="H35" i="74"/>
  <c r="J35" i="74" s="1"/>
  <c r="H41" i="74"/>
  <c r="J41" i="74" s="1"/>
  <c r="I41" i="74"/>
  <c r="I50" i="74"/>
  <c r="H50" i="74"/>
  <c r="J50" i="74" s="1"/>
  <c r="I55" i="74"/>
  <c r="H55" i="74"/>
  <c r="J55" i="74" s="1"/>
  <c r="I26" i="74"/>
  <c r="H26" i="74"/>
  <c r="J26" i="74" s="1"/>
  <c r="I32" i="74"/>
  <c r="H32" i="74"/>
  <c r="J32" i="74" s="1"/>
  <c r="H36" i="74"/>
  <c r="J36" i="74" s="1"/>
  <c r="I36" i="74"/>
  <c r="I42" i="74"/>
  <c r="H42" i="74"/>
  <c r="J42" i="74" s="1"/>
  <c r="I46" i="74"/>
  <c r="H46" i="74"/>
  <c r="J46" i="74" s="1"/>
  <c r="I51" i="74"/>
  <c r="H51" i="74"/>
  <c r="J51" i="74" s="1"/>
  <c r="I56" i="74"/>
  <c r="H56" i="74"/>
  <c r="J56" i="74" s="1"/>
  <c r="I60" i="74"/>
  <c r="H60" i="74"/>
  <c r="J60" i="74" s="1"/>
  <c r="H15" i="74"/>
  <c r="J15" i="74" s="1"/>
  <c r="I10" i="74"/>
  <c r="I34" i="74"/>
  <c r="I43" i="74"/>
  <c r="I59" i="74"/>
  <c r="J66" i="74" l="1"/>
  <c r="I66" i="74"/>
  <c r="F9" i="73" s="1"/>
  <c r="G9" i="73" s="1"/>
  <c r="I10" i="73" l="1"/>
  <c r="H9" i="73"/>
  <c r="H26" i="73" s="1"/>
  <c r="H28" i="73" s="1"/>
  <c r="I9" i="73"/>
  <c r="I7" i="73"/>
  <c r="H7" i="73"/>
  <c r="I26" i="73" l="1"/>
  <c r="I28" i="73"/>
  <c r="D23" i="72"/>
  <c r="C23" i="72" s="1"/>
  <c r="D22" i="72"/>
  <c r="C22" i="72" s="1"/>
  <c r="B22" i="72"/>
  <c r="A22" i="72"/>
  <c r="D15" i="72"/>
  <c r="C15" i="72" s="1"/>
  <c r="B15" i="72"/>
  <c r="A15" i="72"/>
  <c r="D14" i="72"/>
  <c r="C14" i="72" s="1"/>
  <c r="B14" i="72"/>
  <c r="A14" i="72"/>
  <c r="D13" i="72"/>
  <c r="C13" i="72" s="1"/>
  <c r="B13" i="72"/>
  <c r="A13" i="72"/>
  <c r="D12" i="72"/>
  <c r="C12" i="72" s="1"/>
  <c r="A12" i="72"/>
  <c r="D11" i="72"/>
  <c r="C11" i="72" s="1"/>
  <c r="A11" i="72"/>
  <c r="D10" i="72"/>
  <c r="A10" i="72"/>
  <c r="D25" i="72" l="1"/>
  <c r="C10" i="72"/>
  <c r="C25" i="72" s="1"/>
  <c r="H7" i="64" l="1"/>
  <c r="G7" i="64"/>
  <c r="G11" i="64"/>
  <c r="E40" i="64" s="1"/>
  <c r="G40" i="64" s="1"/>
  <c r="G45" i="64" l="1"/>
  <c r="F11" i="64" l="1"/>
  <c r="H11" i="64" s="1"/>
  <c r="F40" i="64" l="1"/>
  <c r="H40" i="64" s="1"/>
  <c r="F11" i="80"/>
  <c r="H11" i="80" s="1"/>
  <c r="F36" i="80"/>
  <c r="H36" i="80" s="1"/>
  <c r="F40" i="80"/>
  <c r="H40" i="80" s="1"/>
  <c r="F38" i="80"/>
  <c r="H38" i="80" s="1"/>
  <c r="F34" i="80"/>
  <c r="H34" i="80" s="1"/>
  <c r="F42" i="80"/>
  <c r="H42" i="80" s="1"/>
  <c r="F34" i="64"/>
  <c r="H34" i="64" s="1"/>
  <c r="F36" i="64"/>
  <c r="H36" i="64" s="1"/>
  <c r="F38" i="64"/>
  <c r="H38" i="64" s="1"/>
  <c r="H30" i="73"/>
  <c r="H47" i="80" l="1"/>
  <c r="H45" i="64"/>
  <c r="I30" i="73"/>
  <c r="I32" i="73" s="1"/>
  <c r="H32"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Syed Ahmed Moinuddin</author>
  </authors>
  <commentList>
    <comment ref="G7" authorId="0" shapeId="0" xr:uid="{00000000-0006-0000-0300-000001000000}">
      <text>
        <r>
          <rPr>
            <sz val="9"/>
            <color indexed="81"/>
            <rFont val="Tahoma"/>
            <family val="2"/>
          </rPr>
          <t xml:space="preserve">Please </t>
        </r>
        <r>
          <rPr>
            <sz val="8"/>
            <color indexed="81"/>
            <rFont val="Tahoma"/>
            <family val="2"/>
          </rPr>
          <t>Fill in the Basic Currency Here</t>
        </r>
      </text>
    </comment>
    <comment ref="H7" authorId="0" shapeId="0" xr:uid="{00000000-0006-0000-0300-000002000000}">
      <text>
        <r>
          <rPr>
            <sz val="8"/>
            <color indexed="81"/>
            <rFont val="Tahoma"/>
            <family val="2"/>
          </rPr>
          <t>Please Fill in the Alternate Currency Here</t>
        </r>
      </text>
    </comment>
  </commentList>
</comments>
</file>

<file path=xl/sharedStrings.xml><?xml version="1.0" encoding="utf-8"?>
<sst xmlns="http://schemas.openxmlformats.org/spreadsheetml/2006/main" count="817" uniqueCount="420">
  <si>
    <r>
      <rPr>
        <b/>
        <sz val="9"/>
        <rFont val="Arial"/>
        <family val="2"/>
      </rPr>
      <t>Total Amount</t>
    </r>
  </si>
  <si>
    <r>
      <rPr>
        <b/>
        <sz val="9"/>
        <rFont val="Arial"/>
        <family val="2"/>
      </rPr>
      <t>Description</t>
    </r>
  </si>
  <si>
    <r>
      <rPr>
        <b/>
        <sz val="9"/>
        <rFont val="Arial"/>
        <family val="2"/>
      </rPr>
      <t>Unit</t>
    </r>
  </si>
  <si>
    <r>
      <rPr>
        <b/>
        <sz val="9"/>
        <rFont val="Arial"/>
        <family val="2"/>
      </rPr>
      <t>Quantity</t>
    </r>
  </si>
  <si>
    <r>
      <rPr>
        <b/>
        <sz val="9"/>
        <rFont val="Arial"/>
        <family val="2"/>
      </rPr>
      <t>Unit Rate</t>
    </r>
  </si>
  <si>
    <t>SAR</t>
  </si>
  <si>
    <t>AL RAJHI INTERNATIONAL FOR INVESTMENT</t>
  </si>
  <si>
    <t>Total Amount</t>
  </si>
  <si>
    <t>Item No.</t>
  </si>
  <si>
    <t>SDG</t>
  </si>
  <si>
    <t>USD</t>
  </si>
  <si>
    <t>Please fill only in the Yellow Cells (Quantity and Unit Rate in Basic Currency)</t>
  </si>
  <si>
    <t>BILL OF QUANTITIES</t>
  </si>
  <si>
    <t>item</t>
  </si>
  <si>
    <t>Equipment</t>
  </si>
  <si>
    <t>Item</t>
  </si>
  <si>
    <t xml:space="preserve"> </t>
  </si>
  <si>
    <t>m2</t>
  </si>
  <si>
    <t>CONTRACT PRICE BREAKDOWN</t>
  </si>
  <si>
    <t>Description</t>
  </si>
  <si>
    <t>Design Cost</t>
  </si>
  <si>
    <t>CONTRACT PRICE</t>
  </si>
  <si>
    <t>MAIN CAMP SUPERVISION FOR THE PREFAB BUILDINGS</t>
  </si>
  <si>
    <t>Prefabricated Sheik  Villa Building with AC - Electrical, Sanitary, Paint, Doors, And Double Glazed Windows, Assembly and Floor Covering</t>
  </si>
  <si>
    <t>Prefabricated Executive  Villa Building with AC - Electrical, Sanitary, Paint, Doors, And Double Glazed Windows, Assembly and Floor Covering</t>
  </si>
  <si>
    <t>Prefabricated VIP Multi  Villa Building with AC - Electrical, Sanitary, Paint, Doors, And Double Glazed Windows, Assembly and Floor Covering</t>
  </si>
  <si>
    <t>PROJECT NAME: Supply and Installation of 24 Prefab Buildings - Sheik Villa</t>
  </si>
  <si>
    <r>
      <t xml:space="preserve">BILL OF QUANTITIES </t>
    </r>
    <r>
      <rPr>
        <b/>
        <u/>
        <sz val="8"/>
        <color rgb="FF00B050"/>
        <rFont val="Arial"/>
        <family val="2"/>
      </rPr>
      <t>(Standard Activities for the Supply and Installation of 24 Prefab Buildings)</t>
    </r>
  </si>
  <si>
    <t>SECTION 1: Supply and Assemply of Wall Panels</t>
  </si>
  <si>
    <t>Exterior Wall Panels</t>
  </si>
  <si>
    <t>Interior Walls</t>
  </si>
  <si>
    <t>SECTION 2: Supply and Assembly of Roofing</t>
  </si>
  <si>
    <t>Steel Truss</t>
  </si>
  <si>
    <t>Purlins</t>
  </si>
  <si>
    <t>Painted G.I. Roofing Sheets</t>
  </si>
  <si>
    <t>Eaves</t>
  </si>
  <si>
    <t>Gutters, Channels and Downspouts</t>
  </si>
  <si>
    <t>SECTION 3: Supply and Assembly of Ceiling</t>
  </si>
  <si>
    <t>Ceiling Joist</t>
  </si>
  <si>
    <t>Gypsum Board False Ceiling With Moisture Barrier</t>
  </si>
  <si>
    <t>Ceiling Insulation (80+80mm Mineral Wool)</t>
  </si>
  <si>
    <t>SECTION 4: Supply and Assembly of Doors and Windows</t>
  </si>
  <si>
    <t xml:space="preserve">External Doors </t>
  </si>
  <si>
    <t>Internal Doors</t>
  </si>
  <si>
    <t>Windows</t>
  </si>
  <si>
    <t>SECTION 5: Electrical Installation</t>
  </si>
  <si>
    <t>Sockets</t>
  </si>
  <si>
    <t>Swithces</t>
  </si>
  <si>
    <t>Fuses</t>
  </si>
  <si>
    <t>Florescent Lightings</t>
  </si>
  <si>
    <t>Special and Standard Lighting Armatures</t>
  </si>
  <si>
    <t>Electrical Cabling</t>
  </si>
  <si>
    <t>Electrical Panel</t>
  </si>
  <si>
    <t>SECTION 6: Installation of Data and Phone Lines</t>
  </si>
  <si>
    <t>TV</t>
  </si>
  <si>
    <t>Telephone</t>
  </si>
  <si>
    <t>UPS</t>
  </si>
  <si>
    <t>SECTION 7: Sanitary System Installation</t>
  </si>
  <si>
    <t>Waste Water Piping</t>
  </si>
  <si>
    <t>Clean Water Piping</t>
  </si>
  <si>
    <t>SECTION 8: Interior and Exterior Finishes</t>
  </si>
  <si>
    <t>Ceramic Floor Tiles</t>
  </si>
  <si>
    <t>Laminated Flooring (Wood Parque)</t>
  </si>
  <si>
    <t>Ceramic Wall Tiles</t>
  </si>
  <si>
    <t>SECTION 9: Painting</t>
  </si>
  <si>
    <t>Interior Painting</t>
  </si>
  <si>
    <t>Exterior Painting</t>
  </si>
  <si>
    <t>SECTION 9: Assembly of Sanitary Materials and Accessories</t>
  </si>
  <si>
    <t>Water Closet</t>
  </si>
  <si>
    <t>Lavatory</t>
  </si>
  <si>
    <t>Jacuzzi</t>
  </si>
  <si>
    <t>Tap</t>
  </si>
  <si>
    <t>Kitchen Sink</t>
  </si>
  <si>
    <t>BOQ SUMMARY</t>
  </si>
  <si>
    <t>ANALYSIS OF RATES</t>
  </si>
  <si>
    <t>PROJECT NAME:</t>
  </si>
  <si>
    <t>Supervision for the Installation of 24 Prefab Building</t>
  </si>
  <si>
    <t>RFS No.:</t>
  </si>
  <si>
    <t>CLIENT:</t>
  </si>
  <si>
    <t>RAII</t>
  </si>
  <si>
    <t>CONTRACTOR:</t>
  </si>
  <si>
    <t>RAIC</t>
  </si>
  <si>
    <t>Item Description:</t>
  </si>
  <si>
    <t>Date :</t>
  </si>
  <si>
    <t>Subject :</t>
  </si>
  <si>
    <t>Unit</t>
  </si>
  <si>
    <t>Qty</t>
  </si>
  <si>
    <t>Rate</t>
  </si>
  <si>
    <t>No of Days</t>
  </si>
  <si>
    <t>Rate Analysis</t>
  </si>
  <si>
    <t>Amount</t>
  </si>
  <si>
    <t>Material</t>
  </si>
  <si>
    <t>Labor</t>
  </si>
  <si>
    <t>Overhead, Profit and Unforeseen Items(21%)</t>
  </si>
  <si>
    <t>no.</t>
  </si>
  <si>
    <t>Fuel</t>
  </si>
  <si>
    <t>liters</t>
  </si>
  <si>
    <t>Total Quantity</t>
  </si>
  <si>
    <t>Total Rate per Unit</t>
  </si>
  <si>
    <t>Equipments for Installation - Fork Lift</t>
  </si>
  <si>
    <t>Fork Lift</t>
  </si>
  <si>
    <t>labours</t>
  </si>
  <si>
    <t>Total Contract Price the 24 Prefab Buildings:</t>
  </si>
  <si>
    <t>Screed</t>
  </si>
  <si>
    <t>Cement</t>
  </si>
  <si>
    <t>Sand</t>
  </si>
  <si>
    <t>Labour</t>
  </si>
  <si>
    <t>Miscellaneous items</t>
  </si>
  <si>
    <t>m3</t>
  </si>
  <si>
    <t>tons</t>
  </si>
  <si>
    <t>Others</t>
  </si>
  <si>
    <t>Forms</t>
  </si>
  <si>
    <t>Sheik Villa</t>
  </si>
  <si>
    <r>
      <rPr>
        <b/>
        <sz val="9"/>
        <rFont val="Arial"/>
        <family val="2"/>
      </rPr>
      <t>Executive Villa</t>
    </r>
    <r>
      <rPr>
        <sz val="9"/>
        <rFont val="Arial"/>
        <family val="2"/>
      </rPr>
      <t xml:space="preserve"> </t>
    </r>
  </si>
  <si>
    <r>
      <rPr>
        <b/>
        <sz val="9"/>
        <rFont val="Arial"/>
        <family val="2"/>
      </rPr>
      <t>VIP Multi Purpose</t>
    </r>
    <r>
      <rPr>
        <sz val="9"/>
        <rFont val="Arial"/>
        <family val="2"/>
      </rPr>
      <t xml:space="preserve"> </t>
    </r>
  </si>
  <si>
    <t>Visitors Villa</t>
  </si>
  <si>
    <t>Residence Villa</t>
  </si>
  <si>
    <r>
      <rPr>
        <b/>
        <sz val="9"/>
        <rFont val="Arial"/>
        <family val="2"/>
      </rPr>
      <t>Dining Hall Visitors</t>
    </r>
    <r>
      <rPr>
        <sz val="9"/>
        <rFont val="Arial"/>
        <family val="2"/>
      </rPr>
      <t xml:space="preserve"> </t>
    </r>
  </si>
  <si>
    <t>Labor Quarters</t>
  </si>
  <si>
    <t>Community Center</t>
  </si>
  <si>
    <t>Labor Dining Hall and Kitchen</t>
  </si>
  <si>
    <r>
      <rPr>
        <b/>
        <sz val="9"/>
        <rFont val="Arial"/>
        <family val="2"/>
      </rPr>
      <t>Admin Office</t>
    </r>
    <r>
      <rPr>
        <sz val="9"/>
        <rFont val="Arial"/>
        <family val="2"/>
      </rPr>
      <t xml:space="preserve"> </t>
    </r>
  </si>
  <si>
    <t>Supermarket</t>
  </si>
  <si>
    <t>Clinic</t>
  </si>
  <si>
    <t>Soil Lab</t>
  </si>
  <si>
    <t>Mosque</t>
  </si>
  <si>
    <t>Steel Construction</t>
  </si>
  <si>
    <r>
      <t>Area m</t>
    </r>
    <r>
      <rPr>
        <b/>
        <vertAlign val="superscript"/>
        <sz val="9"/>
        <rFont val="Arial"/>
        <family val="2"/>
      </rPr>
      <t>2</t>
    </r>
  </si>
  <si>
    <t>5% Supervision Cost:</t>
  </si>
  <si>
    <t>Other Cost:</t>
  </si>
  <si>
    <t>Total Supervision Amount</t>
  </si>
  <si>
    <t>1.1.2</t>
  </si>
  <si>
    <t>1.1.3</t>
  </si>
  <si>
    <t>Hook-Up</t>
  </si>
  <si>
    <t>10" steel pipe (schedule 40) - 6m</t>
  </si>
  <si>
    <t>8" steel pipe (schedule 40) - 6m</t>
  </si>
  <si>
    <t>Sub-Con</t>
  </si>
  <si>
    <t>5" steel pipe (schedule 40) - 12m</t>
  </si>
  <si>
    <t>10" Flange</t>
  </si>
  <si>
    <t>8" Flange</t>
  </si>
  <si>
    <t>5" Flange</t>
  </si>
  <si>
    <t>10" Butterfly Control Valve</t>
  </si>
  <si>
    <t>8" Butterfly Control Valve</t>
  </si>
  <si>
    <t>5" Butterfly Control Valve</t>
  </si>
  <si>
    <t>5" butterfly check valve</t>
  </si>
  <si>
    <t>Reducer 10" to 8"</t>
  </si>
  <si>
    <t>Reducer 10" to 5"</t>
  </si>
  <si>
    <r>
      <t>10" 45</t>
    </r>
    <r>
      <rPr>
        <sz val="10"/>
        <color theme="8" tint="-0.499984740745262"/>
        <rFont val="Calibri"/>
        <family val="2"/>
      </rPr>
      <t>°</t>
    </r>
    <r>
      <rPr>
        <sz val="10"/>
        <color theme="8" tint="-0.499984740745262"/>
        <rFont val="Arial"/>
        <family val="2"/>
      </rPr>
      <t xml:space="preserve"> Elbow</t>
    </r>
  </si>
  <si>
    <t>10" Equal Tee</t>
  </si>
  <si>
    <r>
      <t>5" 90</t>
    </r>
    <r>
      <rPr>
        <sz val="10"/>
        <color theme="8" tint="-0.499984740745262"/>
        <rFont val="Calibri"/>
        <family val="2"/>
      </rPr>
      <t>°</t>
    </r>
    <r>
      <rPr>
        <sz val="10"/>
        <color theme="8" tint="-0.499984740745262"/>
        <rFont val="Arial"/>
        <family val="2"/>
      </rPr>
      <t xml:space="preserve"> Elbow</t>
    </r>
  </si>
  <si>
    <t>5" Foot Valve</t>
  </si>
  <si>
    <t>8" “Mechanical” Flowmeter</t>
  </si>
  <si>
    <t>2" Air Vent</t>
  </si>
  <si>
    <t>2" Safety Valve</t>
  </si>
  <si>
    <t>Pressure Guage up to 6 bar</t>
  </si>
  <si>
    <t>2" plug</t>
  </si>
  <si>
    <t>2" Steel Coupling</t>
  </si>
  <si>
    <t>10" 45° Elbow</t>
  </si>
  <si>
    <t>5" 90° Elbow</t>
  </si>
  <si>
    <t>1.1.1</t>
  </si>
  <si>
    <t>1.1.4</t>
  </si>
  <si>
    <t>1.1.5</t>
  </si>
  <si>
    <t>1.1.6</t>
  </si>
  <si>
    <t>1.1.7</t>
  </si>
  <si>
    <t>1.1.8</t>
  </si>
  <si>
    <t>1.1.9</t>
  </si>
  <si>
    <t>1.1.10</t>
  </si>
  <si>
    <t>1.1.11</t>
  </si>
  <si>
    <t>1.1.12</t>
  </si>
  <si>
    <t>1.1.13</t>
  </si>
  <si>
    <t>1.1.14</t>
  </si>
  <si>
    <t>1.1.15</t>
  </si>
  <si>
    <t>1.1.16</t>
  </si>
  <si>
    <t>1.1.17</t>
  </si>
  <si>
    <t>1.1.18</t>
  </si>
  <si>
    <t>1.1.19</t>
  </si>
  <si>
    <t>1.1.20</t>
  </si>
  <si>
    <t>1.1.21</t>
  </si>
  <si>
    <t>1.1.22</t>
  </si>
  <si>
    <t xml:space="preserve">Hook-Up </t>
  </si>
  <si>
    <t>Supply, Fabrication and Welding of the Hook-up Components</t>
  </si>
  <si>
    <t>Quantity</t>
  </si>
  <si>
    <t>Included</t>
  </si>
  <si>
    <t>AL RAJHI INTERNATIONAL FOR INVESTMENT - CLIENT</t>
  </si>
  <si>
    <t>Assembly and Installation of the Hook-up components</t>
  </si>
  <si>
    <t>Transportation, Loading and Unloading from Khartoum to the Al Gabah Job Site</t>
  </si>
  <si>
    <t>Installation and Assembly</t>
  </si>
  <si>
    <t xml:space="preserve">High-up </t>
  </si>
  <si>
    <t>Labours</t>
  </si>
  <si>
    <t>Remarks</t>
  </si>
  <si>
    <t>Unit Rate based on the quotation of Anwer Hilali dated  12-30-2017</t>
  </si>
  <si>
    <t>Estimated</t>
  </si>
  <si>
    <t>Unit Rate</t>
  </si>
  <si>
    <t>Provision on Unforeseen Items</t>
  </si>
  <si>
    <t>Total Amount (For 1 System)</t>
  </si>
  <si>
    <t>1 SAR = 4.2 SDG</t>
  </si>
  <si>
    <t>PROJECT NAME: HOOK-UP (1 system) - Al Gabah Project</t>
  </si>
  <si>
    <t>Transmitter Type Flowmeter (ARKON Mag X2 Magnetic Meter)</t>
  </si>
  <si>
    <t>Quotation from SADC</t>
  </si>
  <si>
    <t>1 no. High up Truck and 3 workers for 1 day</t>
  </si>
  <si>
    <t>1.5</t>
  </si>
  <si>
    <t>Overhead and Profit</t>
  </si>
  <si>
    <t>PROJECT NAME: PIVOT AND PUMPS (1 system) - Al Gabah Project</t>
  </si>
  <si>
    <t>Provision for Unforeseen Items</t>
  </si>
  <si>
    <t>Job</t>
  </si>
  <si>
    <t>Total Amount:</t>
  </si>
  <si>
    <t>1</t>
  </si>
  <si>
    <t>BRITISH AMERICAN TOBACCO ( BAT _ SUDAN )</t>
  </si>
  <si>
    <t xml:space="preserve">PROJECT NAME: </t>
  </si>
  <si>
    <t>BRITISH AMERICAN TOBACCO (BAT) _ SUDAN</t>
  </si>
  <si>
    <t>Sample</t>
  </si>
  <si>
    <t>BOQ GENERAL CONTEX</t>
  </si>
  <si>
    <t>All useable materials arising from the demolitions shall remain the property of the Employer but the Contractor may take away any materials not so required by the Employer and shall allow a credit for the same in indicating value for all such materials that are reusable. All debris arising therefrom shall be carried away from site.</t>
  </si>
  <si>
    <t>Contractor should put in consideration to met all safety requirements , Vests , Helmets, Safety shoes, and all PPEs Which is mandatory before starting the works , And ensuring to issue work permit from EHS Department in factory as per general procedures .</t>
  </si>
  <si>
    <t>2</t>
  </si>
  <si>
    <t>The contractor is to allow for all temporary protection required during the works, including ordinary and special dust screens, hoarding, barriers, warning signs etc. as directed by the PM and as necessary for the protection of the existing structures and properties. All such devices shall be removed on completion of the works and any necessary making good consequent upon this is to be done to the satisfaction of the PM</t>
  </si>
  <si>
    <t>Site visit to contractors is preferrable to ensure all the items that's included in BOQ is listed and accurate , According this all rates will submit by contractor will consider site have seen in actual and V.O in this BOQ is excluded .</t>
  </si>
  <si>
    <t>The works shall be executed in such order and sequence as the PM may direct and as little disruption and inconvenience as possible shall be caused to the client, staff and other users of existing and adjacent facilities.</t>
  </si>
  <si>
    <t>No</t>
  </si>
  <si>
    <t>Target</t>
  </si>
  <si>
    <t>Performance</t>
  </si>
  <si>
    <t>EHS</t>
  </si>
  <si>
    <t>Total</t>
  </si>
  <si>
    <t>In-Charge Team:</t>
  </si>
  <si>
    <t>Utilities Coordinator &amp; Supervisor Engineer</t>
  </si>
  <si>
    <t>EHS Engineer</t>
  </si>
  <si>
    <t xml:space="preserve">supervisor Technician (1 Mechanical + 1 Electrical) </t>
  </si>
  <si>
    <t>Technicians (4 Mechanical+ 4 Electrical)</t>
  </si>
  <si>
    <t>Person</t>
  </si>
  <si>
    <t>Grand Total For above works in SDG / month</t>
  </si>
  <si>
    <t>Grand Total for One Year Annual Contract works in SDG (12 months)</t>
  </si>
  <si>
    <t>Vat 17%</t>
  </si>
  <si>
    <t>Housing</t>
  </si>
  <si>
    <t>meals</t>
  </si>
  <si>
    <t>Transportation</t>
  </si>
  <si>
    <t>BOQ NAME: BOQ of  Utilities service</t>
  </si>
  <si>
    <t>Administration Supervision, Technical Support, Tools &amp; PPE’s</t>
  </si>
  <si>
    <t>From Ad Damer or/and Atbara</t>
  </si>
  <si>
    <t>3 meals per day for working team at site , to be delevery on the factory.</t>
  </si>
  <si>
    <t>Provide housing solution for the team.</t>
  </si>
  <si>
    <t xml:space="preserve">After the approval of BNCC Engineer </t>
  </si>
  <si>
    <t>After the approval of BNCC Engineer and Sustinabilty Manager.</t>
  </si>
  <si>
    <t>After the approval of BNCC Engineer.</t>
  </si>
  <si>
    <t>Descriptions</t>
  </si>
  <si>
    <t>PPR welding machine</t>
  </si>
  <si>
    <t>Ladders 4m and 2m</t>
  </si>
  <si>
    <t>Air blower</t>
  </si>
  <si>
    <t xml:space="preserve">Scaffolding - platform </t>
  </si>
  <si>
    <t>Air conditioner cleaning plastic back</t>
  </si>
  <si>
    <t>Drill (rotary hammer)</t>
  </si>
  <si>
    <t>Drill (rotary hammer) with battery</t>
  </si>
  <si>
    <t>Large electrical washing machine for radiators</t>
  </si>
  <si>
    <t>Cable Crimping Tool 10mm - 300mm</t>
  </si>
  <si>
    <t>Test screwdriver (voltage tester)</t>
  </si>
  <si>
    <t>Chisel</t>
  </si>
  <si>
    <t>Clamp meters</t>
  </si>
  <si>
    <t>Helmet</t>
  </si>
  <si>
    <t>Plastic ground tool box</t>
  </si>
  <si>
    <t>Side tool bag</t>
  </si>
  <si>
    <t>Gas pipe flaring tool</t>
  </si>
  <si>
    <t>Safety belt (harness)</t>
  </si>
  <si>
    <t>Gas pipe cutting knife</t>
  </si>
  <si>
    <t>Small and Large  hammer</t>
  </si>
  <si>
    <t>Filter wrench</t>
  </si>
  <si>
    <t>Angle Grinder</t>
  </si>
  <si>
    <t>Pipe wrench 10,12,18,24,32</t>
  </si>
  <si>
    <t>Nut spanner and Socket from 8 to 32</t>
  </si>
  <si>
    <t>Tape measure 5m and 50m</t>
  </si>
  <si>
    <t>Set of electrical tools</t>
  </si>
  <si>
    <t>Set of mechanical tools</t>
  </si>
  <si>
    <t xml:space="preserve">Tools as tools table, to be good quality as the approval of BNCC Engineer
PPEs as the Sustainability manager approve.
</t>
  </si>
  <si>
    <t> No</t>
  </si>
  <si>
    <t>All Generators (C18, C32, …)</t>
  </si>
  <si>
    <t>UPS System</t>
  </si>
  <si>
    <t>Cooling Package Units + Distribution Duct System</t>
  </si>
  <si>
    <t>AC Units</t>
  </si>
  <si>
    <t>RO System</t>
  </si>
  <si>
    <t xml:space="preserve">Diesel Tanks with all related network component </t>
  </si>
  <si>
    <t>Air Compressors 90KW+GA160 + Dryers + Air Tank + Filters</t>
  </si>
  <si>
    <t xml:space="preserve">Compressed Air System and all related network components </t>
  </si>
  <si>
    <t>Electrical Transformers Follow-up</t>
  </si>
  <si>
    <t>Synchronization Panel</t>
  </si>
  <si>
    <t>Electrical MDBs, SMDBs and FDBs</t>
  </si>
  <si>
    <t>Earthing System</t>
  </si>
  <si>
    <t>Lights, sockets, light switches and fans in all site</t>
  </si>
  <si>
    <t>Electrical cables connection and fixation for end users in all site</t>
  </si>
  <si>
    <t>Water Plumping in all Site and Toilets</t>
  </si>
  <si>
    <t xml:space="preserve">Water Well and Tanks follow, observation </t>
  </si>
  <si>
    <t xml:space="preserve">Sewage Wells follow, observation </t>
  </si>
  <si>
    <t xml:space="preserve">Sewage Septic Tanks &amp; plumping system follow, observation </t>
  </si>
  <si>
    <t>Roof Down-piping System</t>
  </si>
  <si>
    <t>Roof Heat Insulation system</t>
  </si>
  <si>
    <t>ATS Panel</t>
  </si>
  <si>
    <t>Power Factor Correction Panel</t>
  </si>
  <si>
    <t>Exhaust Fans</t>
  </si>
  <si>
    <t xml:space="preserve">Glue Sewage System follow, observation &amp; plumping </t>
  </si>
  <si>
    <t>Discharge fuel from supplier to fuel tank</t>
  </si>
  <si>
    <t>Humidifier system</t>
  </si>
  <si>
    <t>Fire Fighting system (Alarm, Detection and Fire extinguishing)</t>
  </si>
  <si>
    <t>Sewage water treatments.</t>
  </si>
  <si>
    <r>
      <t>1.</t>
    </r>
    <r>
      <rPr>
        <b/>
        <sz val="7"/>
        <color rgb="FF000000"/>
        <rFont val="Times New Roman"/>
        <family val="1"/>
      </rPr>
      <t xml:space="preserve">     </t>
    </r>
    <r>
      <rPr>
        <b/>
        <sz val="10"/>
        <color rgb="FF000000"/>
        <rFont val="Arial"/>
        <family val="2"/>
      </rPr>
      <t>The Equipment List;</t>
    </r>
  </si>
  <si>
    <t>For example, but not limited to.:</t>
  </si>
  <si>
    <t>Gas gauge (pressure meter) and Gas filling tools</t>
  </si>
  <si>
    <t xml:space="preserve">SUPPLIER PERFORMANCE EVALUATION &amp; PENALTIES  </t>
  </si>
  <si>
    <t>Full payment</t>
  </si>
  <si>
    <t>Improve performance within 2 months</t>
  </si>
  <si>
    <t>Improve performance within 3 months</t>
  </si>
  <si>
    <t>Improve performance within 4 months</t>
  </si>
  <si>
    <t>Improve performance within 5 months</t>
  </si>
  <si>
    <t>Air conditioner cleaning machine portable.</t>
  </si>
  <si>
    <t>Scope of Work: Utilities Operation &amp; Maintenance Services</t>
  </si>
  <si>
    <t>1 Utilities Coordinator</t>
  </si>
  <si>
    <t>1 EHS Officer</t>
  </si>
  <si>
    <t>1 Mechanical Supervisor</t>
  </si>
  <si>
    <t>1 Electrical Supervisor</t>
  </si>
  <si>
    <t>4 Mechanical Technicians</t>
  </si>
  <si>
    <t>4 Electrical Technicians</t>
  </si>
  <si>
    <t>All personnel shall be approved by BNCC Engineering. Man power subject to revise when it is required.</t>
  </si>
  <si>
    <t>Electrical distribution systems, MCCs, panels, cables, lighting, sockets, and associated equipment.</t>
  </si>
  <si>
    <t>Water supply systems, pumps, tanks, piping, valves, and instrumentation.</t>
  </si>
  <si>
    <t>HVAC systems, including AHUs, package units, split AC units, ventilation systems, and exhaust fans and their connections, even replacement, welding pipes and gas filling (not include materials),etc.</t>
  </si>
  <si>
    <t>Compressed air systems, including compressors, dryers, receivers, and distribution piping. BRC Compressors &amp; MKE Dryers OEM (Original Equipment Manufacturer) service are inclue in the scope  (On materials BNCC can go with the supplier if it’s a Competitive price for Material ).</t>
  </si>
  <si>
    <t>Fuel storage and distribution systems, including tanks, pumps, and associated equipment, (replacement and maintenance) etc.</t>
  </si>
  <si>
    <t>Fire protection systems, including fire pumps, sprinkler systems, hydrants, hose reels, fire alarm, and detection systems etc., (replacement and maintenance).</t>
  </si>
  <si>
    <t>Buildings and utility facilities, including warehouses, toilets, drainage systems, roof downpipes, and utility services, etc. (replacement and maintenance).</t>
  </si>
  <si>
    <t>Sewage pipe line manholes blockage clearing, cleaning, and even maintenance include in the scope (materials out the scope).</t>
  </si>
  <si>
    <t>Roof Down-piping System cleaning and maintenance.</t>
  </si>
  <si>
    <t>The new installations of sockets, lambs, fans, water pumps and TVs</t>
  </si>
  <si>
    <t>The Contractor shall provide qualified manpower, supervision, tools, and management to operate and maintain all utility and facility systems on a 24/7/365 basis.</t>
  </si>
  <si>
    <t>The Contractor shall provide a dedicated team of 12 personnel consisting of:</t>
  </si>
  <si>
    <t>The Contractor shall coordinate preventive and annual maintenance activities with OEMs and support major breakdowns until equipment is restored.</t>
  </si>
  <si>
    <t>The Contractor shall coordinate with external authorities, including the Sudanese Electricity Distribution Company (SEDC), for utility-related issues and keep BNCC informed of all significant events.</t>
  </si>
  <si>
    <t>The Contractor shall maintain daily operational records and submit daily, weekly, monthly, and breakdown reports, including equipment performance, maintenance activities, and KPIs.</t>
  </si>
  <si>
    <t>The Contractor shall maintain spare parts records and provide recommendations for inventory replenishment.</t>
  </si>
  <si>
    <t>The Contractor shall comply with all BNCC safety requirements, including Permit to Work, Lockout/Tagout (LOTO), and applicable EHS procedures.</t>
  </si>
  <si>
    <t>BNCC will provide internet access for reporting. The Contractor shall provide the required mobile devices or tablets for digital data entry.</t>
  </si>
  <si>
    <t>The Contractor shall operate and maintain the following systems:</t>
  </si>
  <si>
    <t>The scope covers operation, routine inspection, preventive maintenance, troubleshooting, minor corrective maintenance, emergency response, and reporting for all utility equipment listed in the attached equipment register.</t>
  </si>
  <si>
    <t>Installation and relocation of electrical services, including cable transfer (up to 95 mm²) between electrical cabinets and installation of new sockets, lighting fixtures, fans, water pumps, and televisions, are included in the scope. Materials are excluded.</t>
  </si>
  <si>
    <t>Exclusions: This contract covers services only. Spare parts, consumables, materials, equipment replacement, major modifications, upgrades, and capital projects are excluded unless otherwise approved in writing by BNCC.</t>
  </si>
  <si>
    <t>≥ 90%</t>
  </si>
  <si>
    <t>Continue as per contract</t>
  </si>
  <si>
    <t>85% – &lt;90%</t>
  </si>
  <si>
    <t>1% deduction</t>
  </si>
  <si>
    <t>Improve performance within 1 month</t>
  </si>
  <si>
    <t>80% – &lt;85%</t>
  </si>
  <si>
    <t>2% deduction</t>
  </si>
  <si>
    <t>75% – &lt;80%</t>
  </si>
  <si>
    <t>3% deduction</t>
  </si>
  <si>
    <t>70% – &lt;75%</t>
  </si>
  <si>
    <t>4% deduction</t>
  </si>
  <si>
    <t>65% – &lt;70%</t>
  </si>
  <si>
    <t>5% deduction</t>
  </si>
  <si>
    <t>&lt; 65%</t>
  </si>
  <si>
    <t>Contract review</t>
  </si>
  <si>
    <t>Subject to termination or replacement</t>
  </si>
  <si>
    <t>Performance Score</t>
  </si>
  <si>
    <t>Payment Status</t>
  </si>
  <si>
    <t>Action</t>
  </si>
  <si>
    <t>No.</t>
  </si>
  <si>
    <t>Category</t>
  </si>
  <si>
    <t>KPI</t>
  </si>
  <si>
    <t>Measurement Criteria</t>
  </si>
  <si>
    <t>Max Points</t>
  </si>
  <si>
    <t>Achivement</t>
  </si>
  <si>
    <t>Zero Lost Time Injury (LTI)</t>
  </si>
  <si>
    <t>No lost time accidents during the evaluation period</t>
  </si>
  <si>
    <t>Zero</t>
  </si>
  <si>
    <t>Safety Compliance</t>
  </si>
  <si>
    <t>100% compliance with BAT EHS procedures, PTW, LOTO and PPE requirements</t>
  </si>
  <si>
    <t>Safety Inspections</t>
  </si>
  <si>
    <t>Weekly safety inspections completed and corrective actions closed on time</t>
  </si>
  <si>
    <t>Operations &amp; Maintenance</t>
  </si>
  <si>
    <t>Preventive Maintenance Completion</t>
  </si>
  <si>
    <t>Scheduled PM completed on time</t>
  </si>
  <si>
    <t>≥98%</t>
  </si>
  <si>
    <t>Operations</t>
  </si>
  <si>
    <t>Emergency Response Time</t>
  </si>
  <si>
    <t>Response to emergency breakdowns within agreed SLA</t>
  </si>
  <si>
    <t>≤30 min</t>
  </si>
  <si>
    <t>Breakdown Restoration</t>
  </si>
  <si>
    <t>Equipment restored within agreed target (MTTR) - 30min</t>
  </si>
  <si>
    <t>≥95%</t>
  </si>
  <si>
    <t>Breakdown Reporting</t>
  </si>
  <si>
    <t>Breakdown report with RCA submitted within 24 hours</t>
  </si>
  <si>
    <t>Utilities Reliability</t>
  </si>
  <si>
    <t>Utility Availability</t>
  </si>
  <si>
    <t>No production stoppage caused by utility failures</t>
  </si>
  <si>
    <t>Zero/≤30 min</t>
  </si>
  <si>
    <t>Reliability</t>
  </si>
  <si>
    <t>Generator availability</t>
  </si>
  <si>
    <t>Availability of Genset</t>
  </si>
  <si>
    <t>≥99%</t>
  </si>
  <si>
    <t>Compressed Air Availability</t>
  </si>
  <si>
    <t>Availability of compressed air system</t>
  </si>
  <si>
    <t>HVAC Availability</t>
  </si>
  <si>
    <t>Availability of HVAC and ventilation systems</t>
  </si>
  <si>
    <t>Energy &amp; Water</t>
  </si>
  <si>
    <t>Energy/Water  Performance</t>
  </si>
  <si>
    <t>Achieve factory energy KPI (GJ/MCE) / (m³/MCE)</t>
  </si>
  <si>
    <t>BAT Target</t>
  </si>
  <si>
    <t>Planning &amp; Reporting</t>
  </si>
  <si>
    <t>Maintenance Reports</t>
  </si>
  <si>
    <t>Daily, weekly and monthly reports submitted on time (Monthly within 5 working days from moth start)</t>
  </si>
  <si>
    <t>Planning</t>
  </si>
  <si>
    <t>Digital Records/Spare Parts Management</t>
  </si>
  <si>
    <t>Checklists, PM records and work orders updated in the system/Updated inventory and replenishment recommendations</t>
  </si>
  <si>
    <t>Housekeeping &amp; Team</t>
  </si>
  <si>
    <t>5S Compliance</t>
  </si>
  <si>
    <t>Utility areas maintained according to BAT 5S standards</t>
  </si>
  <si>
    <t>Team</t>
  </si>
  <si>
    <t>Staff Competency</t>
  </si>
  <si>
    <t>Qualified manpower available and annual training plan followed</t>
  </si>
  <si>
    <t>Tools &amp; Equipment</t>
  </si>
  <si>
    <t>Required tools, instruments and PPE available and in good condition</t>
  </si>
  <si>
    <t>Continuous Improvement</t>
  </si>
  <si>
    <t>OEM Coordination</t>
  </si>
  <si>
    <t>OEM maintenance and annual service completed as scheduled</t>
  </si>
  <si>
    <t xml:space="preserve">Monthy performance </t>
  </si>
  <si>
    <t>DEPARTMENT: ENGINEERING DEPARTMENT - ADAMER FACTORY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</si>
</sst>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3" formatCode="_(* #,##0.00_);_(* \(#,##0.00\);_(* &quot;-&quot;??_);_(@_)"/>
    <numFmt numFmtId="164" formatCode="[$-409]d\-mmm\-yy;@"/>
  </numFmts>
  <fonts count="55" x14ac:knownFonts="1">
    <font>
      <sz val="10"/>
      <color rgb="FF000000"/>
      <name val="Times New Roman"/>
      <charset val="204"/>
    </font>
    <font>
      <sz val="11"/>
      <color theme="1"/>
      <name val="Calibri"/>
      <family val="2"/>
      <scheme val="minor"/>
    </font>
    <font>
      <b/>
      <sz val="9"/>
      <name val="Arial"/>
      <family val="2"/>
    </font>
    <font>
      <sz val="9"/>
      <name val="Arial"/>
      <family val="2"/>
    </font>
    <font>
      <b/>
      <sz val="9"/>
      <name val="Arial"/>
      <family val="2"/>
    </font>
    <font>
      <sz val="9"/>
      <name val="Arial"/>
      <family val="2"/>
    </font>
    <font>
      <b/>
      <sz val="10"/>
      <color rgb="FF000000"/>
      <name val="Times New Roman"/>
      <family val="1"/>
    </font>
    <font>
      <sz val="10"/>
      <color rgb="FF000000"/>
      <name val="Times New Roman"/>
      <family val="1"/>
    </font>
    <font>
      <sz val="9"/>
      <color indexed="81"/>
      <name val="Tahoma"/>
      <family val="2"/>
    </font>
    <font>
      <b/>
      <sz val="9"/>
      <color rgb="FF000000"/>
      <name val="Arial"/>
      <family val="2"/>
    </font>
    <font>
      <sz val="9"/>
      <color rgb="FF000000"/>
      <name val="Arial"/>
      <family val="2"/>
    </font>
    <font>
      <b/>
      <sz val="9"/>
      <color rgb="FFFF0000"/>
      <name val="Arial"/>
      <family val="2"/>
    </font>
    <font>
      <sz val="8"/>
      <color indexed="81"/>
      <name val="Tahoma"/>
      <family val="2"/>
    </font>
    <font>
      <sz val="10"/>
      <color rgb="FFFF0000"/>
      <name val="Times New Roman"/>
      <family val="1"/>
    </font>
    <font>
      <sz val="10"/>
      <color rgb="FF000000"/>
      <name val="Arial"/>
      <family val="2"/>
    </font>
    <font>
      <b/>
      <sz val="12"/>
      <color rgb="FF000000"/>
      <name val="Arial"/>
      <family val="2"/>
    </font>
    <font>
      <b/>
      <sz val="10"/>
      <color rgb="FF000000"/>
      <name val="Arial"/>
      <family val="2"/>
    </font>
    <font>
      <b/>
      <sz val="14"/>
      <color rgb="FF000000"/>
      <name val="Arial"/>
      <family val="2"/>
    </font>
    <font>
      <b/>
      <sz val="10"/>
      <name val="Arial"/>
      <family val="2"/>
    </font>
    <font>
      <sz val="10"/>
      <name val="Arial"/>
      <family val="2"/>
    </font>
    <font>
      <sz val="10"/>
      <color rgb="FF000000"/>
      <name val="Times New Roman"/>
      <family val="1"/>
    </font>
    <font>
      <b/>
      <u/>
      <sz val="8"/>
      <color rgb="FF00B050"/>
      <name val="Arial"/>
      <family val="2"/>
    </font>
    <font>
      <sz val="11"/>
      <color rgb="FF00B0F0"/>
      <name val="Calibri"/>
      <family val="2"/>
      <scheme val="minor"/>
    </font>
    <font>
      <sz val="8"/>
      <color rgb="FF000000"/>
      <name val="Arial"/>
      <family val="2"/>
    </font>
    <font>
      <sz val="10"/>
      <color theme="8" tint="-0.499984740745262"/>
      <name val="Arial"/>
      <family val="2"/>
    </font>
    <font>
      <b/>
      <sz val="10"/>
      <color theme="8" tint="-0.499984740745262"/>
      <name val="Arial"/>
      <family val="2"/>
    </font>
    <font>
      <b/>
      <sz val="14"/>
      <color theme="8" tint="-0.499984740745262"/>
      <name val="Arial"/>
      <family val="2"/>
    </font>
    <font>
      <b/>
      <u/>
      <sz val="10"/>
      <color theme="8" tint="-0.499984740745262"/>
      <name val="Arial"/>
      <family val="2"/>
    </font>
    <font>
      <sz val="11"/>
      <color theme="8" tint="-0.499984740745262"/>
      <name val="Calibri"/>
      <family val="2"/>
      <scheme val="minor"/>
    </font>
    <font>
      <b/>
      <vertAlign val="superscript"/>
      <sz val="9"/>
      <name val="Arial"/>
      <family val="2"/>
    </font>
    <font>
      <b/>
      <sz val="9"/>
      <color theme="1"/>
      <name val="Arial"/>
      <family val="2"/>
    </font>
    <font>
      <sz val="10"/>
      <color theme="8" tint="-0.499984740745262"/>
      <name val="Calibri"/>
      <family val="2"/>
    </font>
    <font>
      <sz val="9"/>
      <color rgb="FFFF0000"/>
      <name val="Arial"/>
      <family val="2"/>
    </font>
    <font>
      <u/>
      <sz val="9"/>
      <color rgb="FF000000"/>
      <name val="Arial"/>
      <family val="2"/>
    </font>
    <font>
      <b/>
      <u/>
      <sz val="11"/>
      <color theme="1"/>
      <name val="Calibri"/>
      <family val="2"/>
    </font>
    <font>
      <b/>
      <sz val="8"/>
      <color rgb="FF000000"/>
      <name val="Arial"/>
      <family val="2"/>
    </font>
    <font>
      <b/>
      <u/>
      <sz val="8"/>
      <color rgb="FF000000"/>
      <name val="Arial"/>
      <family val="2"/>
    </font>
    <font>
      <b/>
      <u/>
      <sz val="9"/>
      <name val="Arial"/>
      <family val="2"/>
    </font>
    <font>
      <u/>
      <sz val="9"/>
      <name val="Arial"/>
      <family val="2"/>
    </font>
    <font>
      <b/>
      <u/>
      <sz val="9"/>
      <color rgb="FF000000"/>
      <name val="Arial"/>
      <family val="2"/>
    </font>
    <font>
      <b/>
      <sz val="16"/>
      <name val="Arial"/>
      <family val="2"/>
    </font>
    <font>
      <i/>
      <sz val="9"/>
      <name val="Arial"/>
      <family val="2"/>
    </font>
    <font>
      <sz val="10"/>
      <name val="MS Sans Serif"/>
      <family val="2"/>
    </font>
    <font>
      <b/>
      <sz val="12"/>
      <color theme="1"/>
      <name val="Times New Roman"/>
      <family val="1"/>
    </font>
    <font>
      <sz val="10"/>
      <name val="Calibri"/>
      <family val="2"/>
      <scheme val="minor"/>
    </font>
    <font>
      <b/>
      <sz val="12"/>
      <name val="Times New Roman"/>
      <family val="1"/>
    </font>
    <font>
      <b/>
      <sz val="11"/>
      <color theme="1"/>
      <name val="Calibri"/>
      <family val="2"/>
      <scheme val="minor"/>
    </font>
    <font>
      <sz val="11"/>
      <color theme="1"/>
      <name val="Calibri"/>
      <family val="2"/>
      <scheme val="minor"/>
    </font>
    <font>
      <b/>
      <sz val="14"/>
      <color rgb="FF000000"/>
      <name val="Calibri"/>
      <family val="2"/>
    </font>
    <font>
      <b/>
      <sz val="11"/>
      <color rgb="FF000000"/>
      <name val="Calibri"/>
      <family val="2"/>
    </font>
    <font>
      <b/>
      <sz val="7"/>
      <color rgb="FF000000"/>
      <name val="Times New Roman"/>
      <family val="1"/>
    </font>
    <font>
      <sz val="11"/>
      <color rgb="FF000000"/>
      <name val="Calibri"/>
      <family val="2"/>
    </font>
    <font>
      <sz val="12"/>
      <color rgb="FF000000"/>
      <name val="Calibri"/>
      <family val="2"/>
    </font>
    <font>
      <b/>
      <sz val="12"/>
      <color rgb="FF000000"/>
      <name val="Calibri"/>
      <family val="2"/>
    </font>
    <font>
      <sz val="10"/>
      <color rgb="FF000000"/>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8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8" tint="-0.499984740745262"/>
      </left>
      <right style="thin">
        <color theme="8" tint="-0.499984740745262"/>
      </right>
      <top/>
      <bottom/>
      <diagonal/>
    </border>
    <border>
      <left style="thick">
        <color theme="8" tint="-0.499984740745262"/>
      </left>
      <right/>
      <top style="thick">
        <color theme="8" tint="-0.499984740745262"/>
      </top>
      <bottom/>
      <diagonal/>
    </border>
    <border>
      <left/>
      <right/>
      <top style="thick">
        <color theme="8" tint="-0.499984740745262"/>
      </top>
      <bottom/>
      <diagonal/>
    </border>
    <border>
      <left/>
      <right style="thick">
        <color theme="8" tint="-0.499984740745262"/>
      </right>
      <top style="thick">
        <color theme="8" tint="-0.499984740745262"/>
      </top>
      <bottom/>
      <diagonal/>
    </border>
    <border>
      <left style="thick">
        <color theme="8" tint="-0.499984740745262"/>
      </left>
      <right/>
      <top/>
      <bottom/>
      <diagonal/>
    </border>
    <border>
      <left/>
      <right style="thick">
        <color theme="8" tint="-0.499984740745262"/>
      </right>
      <top/>
      <bottom/>
      <diagonal/>
    </border>
    <border>
      <left style="thick">
        <color theme="8" tint="-0.499984740745262"/>
      </left>
      <right/>
      <top/>
      <bottom style="medium">
        <color theme="8" tint="-0.499984740745262"/>
      </bottom>
      <diagonal/>
    </border>
    <border>
      <left/>
      <right/>
      <top/>
      <bottom style="medium">
        <color theme="8" tint="-0.499984740745262"/>
      </bottom>
      <diagonal/>
    </border>
    <border>
      <left/>
      <right style="thick">
        <color theme="8" tint="-0.499984740745262"/>
      </right>
      <top/>
      <bottom style="medium">
        <color theme="8" tint="-0.499984740745262"/>
      </bottom>
      <diagonal/>
    </border>
    <border>
      <left style="thick">
        <color theme="8" tint="-0.499984740745262"/>
      </left>
      <right/>
      <top style="medium">
        <color theme="8" tint="-0.499984740745262"/>
      </top>
      <bottom/>
      <diagonal/>
    </border>
    <border>
      <left/>
      <right/>
      <top style="medium">
        <color theme="8" tint="-0.499984740745262"/>
      </top>
      <bottom/>
      <diagonal/>
    </border>
    <border>
      <left/>
      <right style="thick">
        <color theme="8" tint="-0.499984740745262"/>
      </right>
      <top style="medium">
        <color theme="8" tint="-0.499984740745262"/>
      </top>
      <bottom/>
      <diagonal/>
    </border>
    <border>
      <left/>
      <right/>
      <top/>
      <bottom style="thin">
        <color theme="8" tint="-0.499984740745262"/>
      </bottom>
      <diagonal/>
    </border>
    <border>
      <left/>
      <right/>
      <top style="thin">
        <color theme="8" tint="-0.499984740745262"/>
      </top>
      <bottom style="thin">
        <color theme="8" tint="-0.499984740745262"/>
      </bottom>
      <diagonal/>
    </border>
    <border>
      <left style="thick">
        <color theme="8" tint="-0.499984740745262"/>
      </left>
      <right/>
      <top/>
      <bottom style="thin">
        <color theme="8" tint="-0.499984740745262"/>
      </bottom>
      <diagonal/>
    </border>
    <border>
      <left/>
      <right style="thick">
        <color theme="8" tint="-0.499984740745262"/>
      </right>
      <top/>
      <bottom style="thin">
        <color theme="8" tint="-0.499984740745262"/>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auto="1"/>
      </left>
      <right/>
      <top/>
      <bottom style="thin">
        <color auto="1"/>
      </bottom>
      <diagonal/>
    </border>
    <border>
      <left/>
      <right/>
      <top/>
      <bottom style="thin">
        <color indexed="64"/>
      </bottom>
      <diagonal/>
    </border>
    <border>
      <left style="thick">
        <color theme="8" tint="-0.499984740745262"/>
      </left>
      <right/>
      <top/>
      <bottom style="thick">
        <color theme="8" tint="-0.499984740745262"/>
      </bottom>
      <diagonal/>
    </border>
    <border>
      <left/>
      <right/>
      <top/>
      <bottom style="thick">
        <color theme="8" tint="-0.499984740745262"/>
      </bottom>
      <diagonal/>
    </border>
    <border>
      <left/>
      <right style="thick">
        <color theme="8" tint="-0.499984740745262"/>
      </right>
      <top/>
      <bottom style="thick">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style="thin">
        <color theme="8" tint="-0.499984740745262"/>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indexed="64"/>
      </top>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7">
    <xf numFmtId="0" fontId="0" fillId="0" borderId="0"/>
    <xf numFmtId="0" fontId="7" fillId="0" borderId="0"/>
    <xf numFmtId="43" fontId="20" fillId="0" borderId="0" applyFont="0" applyFill="0" applyBorder="0" applyAlignment="0" applyProtection="0"/>
    <xf numFmtId="0" fontId="42" fillId="0" borderId="0"/>
    <xf numFmtId="0" fontId="47" fillId="0" borderId="0"/>
    <xf numFmtId="9" fontId="1" fillId="0" borderId="0" applyFont="0" applyFill="0" applyBorder="0" applyAlignment="0" applyProtection="0"/>
    <xf numFmtId="9" fontId="54" fillId="0" borderId="0" applyFont="0" applyFill="0" applyBorder="0" applyAlignment="0" applyProtection="0"/>
  </cellStyleXfs>
  <cellXfs count="439">
    <xf numFmtId="0" fontId="0" fillId="0" borderId="0" xfId="0" applyAlignment="1">
      <alignment horizontal="left" vertical="top"/>
    </xf>
    <xf numFmtId="0" fontId="0" fillId="0" borderId="2" xfId="0" applyBorder="1" applyAlignment="1">
      <alignment horizontal="left" vertical="top" wrapText="1"/>
    </xf>
    <xf numFmtId="0" fontId="6" fillId="0" borderId="0" xfId="0" applyFont="1" applyAlignment="1">
      <alignment horizontal="left" vertical="top"/>
    </xf>
    <xf numFmtId="0" fontId="0" fillId="0" borderId="2" xfId="0" applyBorder="1" applyAlignment="1">
      <alignment vertical="top" wrapText="1"/>
    </xf>
    <xf numFmtId="3" fontId="7" fillId="0" borderId="6" xfId="0" applyNumberFormat="1" applyFont="1" applyBorder="1" applyAlignment="1">
      <alignment horizontal="center" vertical="center" wrapText="1"/>
    </xf>
    <xf numFmtId="3" fontId="3" fillId="0" borderId="3" xfId="0" applyNumberFormat="1" applyFont="1" applyBorder="1" applyAlignment="1">
      <alignment horizontal="left" vertical="top" wrapText="1"/>
    </xf>
    <xf numFmtId="3" fontId="3" fillId="0" borderId="3" xfId="0" applyNumberFormat="1" applyFont="1" applyBorder="1" applyAlignment="1">
      <alignment horizontal="center" vertical="top" wrapText="1"/>
    </xf>
    <xf numFmtId="3" fontId="0" fillId="0" borderId="0" xfId="0" applyNumberFormat="1" applyAlignment="1">
      <alignment horizontal="left" vertical="top"/>
    </xf>
    <xf numFmtId="3" fontId="6" fillId="0" borderId="6" xfId="0" applyNumberFormat="1" applyFont="1" applyBorder="1" applyAlignment="1">
      <alignment horizontal="center" vertical="center" wrapText="1"/>
    </xf>
    <xf numFmtId="3" fontId="6" fillId="0" borderId="6" xfId="0" applyNumberFormat="1" applyFont="1" applyBorder="1" applyAlignment="1">
      <alignment horizontal="right" vertical="center" wrapText="1"/>
    </xf>
    <xf numFmtId="3" fontId="6" fillId="0" borderId="0" xfId="0" applyNumberFormat="1" applyFont="1" applyAlignment="1">
      <alignment horizontal="left" vertical="center"/>
    </xf>
    <xf numFmtId="0" fontId="9" fillId="0" borderId="0" xfId="0" applyFont="1" applyAlignment="1">
      <alignment horizontal="left" vertical="top"/>
    </xf>
    <xf numFmtId="0" fontId="10" fillId="0" borderId="0" xfId="0" applyFont="1" applyAlignment="1">
      <alignment horizontal="left" vertical="top"/>
    </xf>
    <xf numFmtId="0" fontId="10" fillId="0" borderId="2" xfId="0" applyFont="1" applyBorder="1" applyAlignment="1">
      <alignment horizontal="center" vertical="top"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0" xfId="0" applyNumberFormat="1" applyFont="1" applyAlignment="1">
      <alignment horizontal="center" vertical="top"/>
    </xf>
    <xf numFmtId="0" fontId="10" fillId="0" borderId="0" xfId="0" applyFont="1" applyAlignment="1">
      <alignment horizontal="center" vertical="top"/>
    </xf>
    <xf numFmtId="3" fontId="7" fillId="0" borderId="0" xfId="0" applyNumberFormat="1" applyFont="1" applyAlignment="1">
      <alignment horizontal="left" vertical="center"/>
    </xf>
    <xf numFmtId="0" fontId="7" fillId="0" borderId="0" xfId="0" applyFont="1" applyAlignment="1">
      <alignment horizontal="left" vertical="top"/>
    </xf>
    <xf numFmtId="0" fontId="11" fillId="0" borderId="0" xfId="0" applyFont="1" applyAlignment="1">
      <alignment horizontal="left" vertical="top"/>
    </xf>
    <xf numFmtId="43" fontId="0" fillId="0" borderId="3" xfId="0" applyNumberFormat="1" applyBorder="1" applyAlignment="1">
      <alignment vertical="top" wrapText="1"/>
    </xf>
    <xf numFmtId="0" fontId="0" fillId="3" borderId="2" xfId="0" applyFill="1" applyBorder="1" applyAlignment="1">
      <alignment vertical="top" wrapText="1"/>
    </xf>
    <xf numFmtId="3" fontId="6" fillId="3" borderId="6" xfId="0" applyNumberFormat="1" applyFont="1" applyFill="1" applyBorder="1" applyAlignment="1">
      <alignment horizontal="right" vertical="center" wrapText="1"/>
    </xf>
    <xf numFmtId="43" fontId="0" fillId="3" borderId="3" xfId="0" applyNumberFormat="1" applyFill="1" applyBorder="1" applyAlignment="1">
      <alignment vertical="top" wrapText="1"/>
    </xf>
    <xf numFmtId="0" fontId="11" fillId="2" borderId="1" xfId="0" applyFont="1" applyFill="1" applyBorder="1" applyAlignment="1">
      <alignment horizontal="center" vertical="center" wrapText="1"/>
    </xf>
    <xf numFmtId="41" fontId="6" fillId="3" borderId="6" xfId="0" applyNumberFormat="1" applyFont="1" applyFill="1" applyBorder="1" applyAlignment="1">
      <alignment horizontal="center" vertical="center" wrapText="1"/>
    </xf>
    <xf numFmtId="41" fontId="7" fillId="3" borderId="6" xfId="0" applyNumberFormat="1" applyFont="1" applyFill="1" applyBorder="1" applyAlignment="1">
      <alignment horizontal="center" vertical="center" wrapText="1"/>
    </xf>
    <xf numFmtId="41" fontId="6" fillId="0" borderId="1" xfId="0" applyNumberFormat="1" applyFont="1" applyBorder="1" applyAlignment="1">
      <alignment horizontal="right" vertical="center" wrapText="1"/>
    </xf>
    <xf numFmtId="0" fontId="13" fillId="0" borderId="0" xfId="0" applyFont="1" applyAlignment="1">
      <alignment horizontal="left" vertical="top"/>
    </xf>
    <xf numFmtId="3" fontId="2" fillId="0" borderId="6" xfId="0" applyNumberFormat="1" applyFont="1" applyBorder="1" applyAlignment="1">
      <alignment horizontal="left" vertical="center" wrapText="1"/>
    </xf>
    <xf numFmtId="3" fontId="3" fillId="0" borderId="6" xfId="0" applyNumberFormat="1" applyFont="1" applyBorder="1" applyAlignment="1">
      <alignment horizontal="left" vertical="center" wrapText="1"/>
    </xf>
    <xf numFmtId="0" fontId="14" fillId="4" borderId="0" xfId="0" applyFont="1" applyFill="1" applyAlignment="1">
      <alignment horizontal="left" vertical="top"/>
    </xf>
    <xf numFmtId="0" fontId="15" fillId="4" borderId="0" xfId="0" applyFont="1" applyFill="1" applyAlignment="1">
      <alignment horizontal="center" vertical="center"/>
    </xf>
    <xf numFmtId="0" fontId="16" fillId="4" borderId="0" xfId="0" applyFont="1" applyFill="1" applyAlignment="1">
      <alignment horizontal="left" vertical="center"/>
    </xf>
    <xf numFmtId="0" fontId="17" fillId="4" borderId="0" xfId="0" applyFont="1" applyFill="1" applyAlignment="1">
      <alignment horizontal="center" vertical="center"/>
    </xf>
    <xf numFmtId="0" fontId="18" fillId="4" borderId="1" xfId="0" applyFont="1" applyFill="1" applyBorder="1" applyAlignment="1">
      <alignment horizontal="center" vertical="center" wrapText="1"/>
    </xf>
    <xf numFmtId="0" fontId="14" fillId="4" borderId="2" xfId="0" applyFont="1" applyFill="1" applyBorder="1" applyAlignment="1">
      <alignment vertical="top" wrapText="1"/>
    </xf>
    <xf numFmtId="0" fontId="18" fillId="4" borderId="2"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4" fontId="14" fillId="4" borderId="6" xfId="0" applyNumberFormat="1" applyFont="1" applyFill="1" applyBorder="1" applyAlignment="1">
      <alignment vertical="top" wrapText="1"/>
    </xf>
    <xf numFmtId="3" fontId="7" fillId="4" borderId="6" xfId="0" applyNumberFormat="1" applyFont="1" applyFill="1" applyBorder="1" applyAlignment="1">
      <alignment horizontal="center" vertical="top" wrapText="1"/>
    </xf>
    <xf numFmtId="3" fontId="3" fillId="4" borderId="6" xfId="0" applyNumberFormat="1" applyFont="1" applyFill="1" applyBorder="1" applyAlignment="1">
      <alignment horizontal="left" vertical="center" wrapText="1"/>
    </xf>
    <xf numFmtId="41" fontId="14" fillId="4" borderId="6" xfId="0" applyNumberFormat="1" applyFont="1" applyFill="1" applyBorder="1" applyAlignment="1">
      <alignment vertical="top" wrapText="1"/>
    </xf>
    <xf numFmtId="3" fontId="3" fillId="4" borderId="6" xfId="0" applyNumberFormat="1" applyFont="1" applyFill="1" applyBorder="1" applyAlignment="1">
      <alignment horizontal="center" vertical="top" wrapText="1"/>
    </xf>
    <xf numFmtId="3" fontId="0" fillId="4" borderId="6" xfId="0" applyNumberFormat="1" applyFill="1" applyBorder="1" applyAlignment="1">
      <alignment horizontal="center" vertical="top" wrapText="1"/>
    </xf>
    <xf numFmtId="3" fontId="14" fillId="4" borderId="0" xfId="0" applyNumberFormat="1" applyFont="1" applyFill="1" applyAlignment="1">
      <alignment horizontal="right" vertical="center"/>
    </xf>
    <xf numFmtId="10" fontId="14" fillId="4" borderId="0" xfId="0" applyNumberFormat="1" applyFont="1" applyFill="1" applyAlignment="1">
      <alignment horizontal="center" vertical="center"/>
    </xf>
    <xf numFmtId="0" fontId="14" fillId="4" borderId="3" xfId="0" applyFont="1" applyFill="1" applyBorder="1" applyAlignment="1">
      <alignment vertical="top" wrapText="1"/>
    </xf>
    <xf numFmtId="0" fontId="19" fillId="4" borderId="3" xfId="0" applyFont="1" applyFill="1" applyBorder="1" applyAlignment="1">
      <alignment horizontal="left" vertical="top" wrapText="1"/>
    </xf>
    <xf numFmtId="41" fontId="14" fillId="4" borderId="3" xfId="0" applyNumberFormat="1" applyFont="1" applyFill="1" applyBorder="1" applyAlignment="1">
      <alignment vertical="top" wrapText="1"/>
    </xf>
    <xf numFmtId="41" fontId="16" fillId="4" borderId="1" xfId="0" applyNumberFormat="1" applyFont="1" applyFill="1" applyBorder="1" applyAlignment="1">
      <alignment horizontal="right" vertical="center" wrapText="1"/>
    </xf>
    <xf numFmtId="0" fontId="2" fillId="2" borderId="2" xfId="0" applyFont="1" applyFill="1" applyBorder="1" applyAlignment="1">
      <alignment horizontal="center" vertical="center" wrapText="1"/>
    </xf>
    <xf numFmtId="43" fontId="0" fillId="0" borderId="0" xfId="2" applyFont="1" applyFill="1" applyBorder="1" applyAlignment="1">
      <alignment horizontal="left" vertical="top"/>
    </xf>
    <xf numFmtId="0" fontId="0" fillId="0" borderId="0" xfId="0" applyAlignment="1">
      <alignment horizontal="center" vertical="top"/>
    </xf>
    <xf numFmtId="43" fontId="2" fillId="2" borderId="2" xfId="2" applyFont="1" applyFill="1" applyBorder="1" applyAlignment="1">
      <alignment horizontal="center" vertical="center" wrapText="1"/>
    </xf>
    <xf numFmtId="10" fontId="2" fillId="2" borderId="3" xfId="0" applyNumberFormat="1" applyFont="1" applyFill="1" applyBorder="1" applyAlignment="1">
      <alignment horizontal="center" vertical="center" wrapText="1"/>
    </xf>
    <xf numFmtId="43" fontId="2" fillId="2" borderId="3" xfId="2"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left" vertical="top" wrapText="1"/>
    </xf>
    <xf numFmtId="43" fontId="2" fillId="0" borderId="2" xfId="2" applyFont="1" applyFill="1" applyBorder="1" applyAlignment="1">
      <alignment horizontal="left" vertical="top" wrapText="1"/>
    </xf>
    <xf numFmtId="41" fontId="0" fillId="3" borderId="2" xfId="0" applyNumberFormat="1" applyFill="1" applyBorder="1" applyAlignment="1">
      <alignment horizontal="center" vertical="top" wrapText="1"/>
    </xf>
    <xf numFmtId="9" fontId="2" fillId="0" borderId="6" xfId="0" applyNumberFormat="1" applyFont="1" applyBorder="1" applyAlignment="1">
      <alignment horizontal="right" vertical="center" wrapText="1"/>
    </xf>
    <xf numFmtId="43" fontId="2" fillId="0" borderId="6" xfId="2" applyFont="1" applyFill="1" applyBorder="1" applyAlignment="1">
      <alignment horizontal="left" vertical="center" wrapText="1"/>
    </xf>
    <xf numFmtId="10" fontId="22" fillId="4" borderId="12" xfId="2" applyNumberFormat="1" applyFont="1" applyFill="1" applyBorder="1" applyAlignment="1">
      <alignment horizontal="right" wrapText="1"/>
    </xf>
    <xf numFmtId="43" fontId="3" fillId="0" borderId="6" xfId="2" applyFont="1" applyFill="1" applyBorder="1" applyAlignment="1">
      <alignment horizontal="left" vertical="center" wrapText="1"/>
    </xf>
    <xf numFmtId="43" fontId="7" fillId="3" borderId="6" xfId="0" applyNumberFormat="1" applyFont="1" applyFill="1" applyBorder="1" applyAlignment="1">
      <alignment horizontal="right" vertical="center" wrapText="1"/>
    </xf>
    <xf numFmtId="43" fontId="7" fillId="0" borderId="6" xfId="0" applyNumberFormat="1" applyFont="1" applyBorder="1" applyAlignment="1">
      <alignment horizontal="right" vertical="center" wrapText="1"/>
    </xf>
    <xf numFmtId="10" fontId="22" fillId="4" borderId="12" xfId="2" applyNumberFormat="1" applyFont="1" applyFill="1" applyBorder="1" applyAlignment="1">
      <alignment horizontal="right" vertical="center" wrapText="1"/>
    </xf>
    <xf numFmtId="3" fontId="3" fillId="0" borderId="6" xfId="0" applyNumberFormat="1" applyFont="1" applyBorder="1" applyAlignment="1">
      <alignment horizontal="center" vertical="top" wrapText="1"/>
    </xf>
    <xf numFmtId="3" fontId="3" fillId="0" borderId="6" xfId="0" applyNumberFormat="1" applyFont="1" applyBorder="1" applyAlignment="1">
      <alignment horizontal="left" vertical="top" wrapText="1"/>
    </xf>
    <xf numFmtId="43" fontId="3" fillId="0" borderId="6" xfId="2" applyFont="1" applyFill="1" applyBorder="1" applyAlignment="1">
      <alignment horizontal="left" vertical="top" wrapText="1"/>
    </xf>
    <xf numFmtId="41" fontId="23" fillId="3" borderId="6" xfId="0" applyNumberFormat="1" applyFont="1" applyFill="1" applyBorder="1" applyAlignment="1">
      <alignment horizontal="center" vertical="top" wrapText="1"/>
    </xf>
    <xf numFmtId="43" fontId="0" fillId="3" borderId="6" xfId="0" applyNumberFormat="1" applyFill="1" applyBorder="1" applyAlignment="1">
      <alignment vertical="top" wrapText="1"/>
    </xf>
    <xf numFmtId="43" fontId="0" fillId="0" borderId="6" xfId="0" applyNumberFormat="1" applyBorder="1" applyAlignment="1">
      <alignment vertical="top" wrapText="1"/>
    </xf>
    <xf numFmtId="43" fontId="3" fillId="0" borderId="3" xfId="2" applyFont="1" applyFill="1" applyBorder="1" applyAlignment="1">
      <alignment horizontal="left" vertical="top" wrapText="1"/>
    </xf>
    <xf numFmtId="41" fontId="0" fillId="3" borderId="3" xfId="0" applyNumberFormat="1" applyFill="1" applyBorder="1" applyAlignment="1">
      <alignment horizontal="center" vertical="top" wrapText="1"/>
    </xf>
    <xf numFmtId="3" fontId="0" fillId="0" borderId="0" xfId="0" applyNumberFormat="1" applyAlignment="1">
      <alignment horizontal="center" vertical="top"/>
    </xf>
    <xf numFmtId="0" fontId="10" fillId="4" borderId="0" xfId="0" applyFont="1" applyFill="1" applyAlignment="1">
      <alignment horizontal="left" vertical="top"/>
    </xf>
    <xf numFmtId="0" fontId="0" fillId="4" borderId="0" xfId="0" applyFill="1" applyAlignment="1">
      <alignment horizontal="left" vertical="top"/>
    </xf>
    <xf numFmtId="0" fontId="9" fillId="4" borderId="0" xfId="0" applyFont="1" applyFill="1" applyAlignment="1">
      <alignment horizontal="left" vertical="top"/>
    </xf>
    <xf numFmtId="0" fontId="11" fillId="4" borderId="0" xfId="0" applyFont="1" applyFill="1" applyAlignment="1">
      <alignment horizontal="left" vertical="top"/>
    </xf>
    <xf numFmtId="0" fontId="4" fillId="4" borderId="2" xfId="0" applyFont="1" applyFill="1" applyBorder="1" applyAlignment="1">
      <alignment horizontal="left" vertical="top" wrapText="1"/>
    </xf>
    <xf numFmtId="0" fontId="0" fillId="4" borderId="2" xfId="0" applyFill="1" applyBorder="1" applyAlignment="1">
      <alignment horizontal="left" vertical="top" wrapText="1"/>
    </xf>
    <xf numFmtId="41" fontId="0" fillId="4" borderId="2" xfId="0" applyNumberFormat="1" applyFill="1" applyBorder="1" applyAlignment="1">
      <alignment horizontal="left" vertical="top" wrapText="1"/>
    </xf>
    <xf numFmtId="3" fontId="7" fillId="4" borderId="6" xfId="0" applyNumberFormat="1" applyFont="1" applyFill="1" applyBorder="1" applyAlignment="1">
      <alignment horizontal="center" vertical="center" wrapText="1"/>
    </xf>
    <xf numFmtId="41" fontId="0" fillId="4" borderId="6" xfId="0" applyNumberFormat="1" applyFill="1" applyBorder="1" applyAlignment="1">
      <alignment horizontal="center" vertical="center" wrapText="1"/>
    </xf>
    <xf numFmtId="3" fontId="0" fillId="4" borderId="6" xfId="0" applyNumberFormat="1" applyFill="1" applyBorder="1" applyAlignment="1">
      <alignment horizontal="right" vertical="center" wrapText="1"/>
    </xf>
    <xf numFmtId="3" fontId="6" fillId="4" borderId="0" xfId="0" applyNumberFormat="1" applyFont="1" applyFill="1" applyAlignment="1">
      <alignment horizontal="left" vertical="center"/>
    </xf>
    <xf numFmtId="3" fontId="6" fillId="4" borderId="6" xfId="0" applyNumberFormat="1" applyFont="1" applyFill="1" applyBorder="1" applyAlignment="1">
      <alignment horizontal="right" vertical="center" wrapText="1"/>
    </xf>
    <xf numFmtId="0" fontId="6" fillId="4" borderId="0" xfId="0" applyFont="1" applyFill="1" applyAlignment="1">
      <alignment horizontal="left" vertical="top"/>
    </xf>
    <xf numFmtId="3" fontId="7" fillId="4" borderId="0" xfId="0" applyNumberFormat="1" applyFont="1" applyFill="1" applyAlignment="1">
      <alignment horizontal="left" vertical="center"/>
    </xf>
    <xf numFmtId="0" fontId="7" fillId="4" borderId="0" xfId="0" applyFont="1" applyFill="1" applyAlignment="1">
      <alignment horizontal="left" vertical="top"/>
    </xf>
    <xf numFmtId="3" fontId="10" fillId="4" borderId="0" xfId="0" applyNumberFormat="1" applyFont="1" applyFill="1" applyAlignment="1">
      <alignment horizontal="center" vertical="top"/>
    </xf>
    <xf numFmtId="3" fontId="0" fillId="4" borderId="0" xfId="0" applyNumberFormat="1" applyFill="1" applyAlignment="1">
      <alignment horizontal="left" vertical="top"/>
    </xf>
    <xf numFmtId="0" fontId="10" fillId="4" borderId="0" xfId="0" applyFont="1" applyFill="1" applyAlignment="1">
      <alignment horizontal="center" vertical="top"/>
    </xf>
    <xf numFmtId="0" fontId="24" fillId="4" borderId="0" xfId="0" applyFont="1" applyFill="1"/>
    <xf numFmtId="0" fontId="24" fillId="4" borderId="16" xfId="0" applyFont="1" applyFill="1" applyBorder="1"/>
    <xf numFmtId="0" fontId="24" fillId="4" borderId="24" xfId="0" applyFont="1" applyFill="1" applyBorder="1"/>
    <xf numFmtId="43" fontId="24" fillId="4" borderId="24" xfId="2" applyFont="1" applyFill="1" applyBorder="1"/>
    <xf numFmtId="0" fontId="24" fillId="4" borderId="17" xfId="0" applyFont="1" applyFill="1" applyBorder="1"/>
    <xf numFmtId="0" fontId="24" fillId="4" borderId="25" xfId="0" applyFont="1" applyFill="1" applyBorder="1"/>
    <xf numFmtId="43" fontId="24" fillId="4" borderId="25" xfId="2" applyFont="1" applyFill="1" applyBorder="1"/>
    <xf numFmtId="0" fontId="24" fillId="4" borderId="26" xfId="0" applyFont="1" applyFill="1" applyBorder="1"/>
    <xf numFmtId="0" fontId="24" fillId="4" borderId="27" xfId="0" applyFont="1" applyFill="1" applyBorder="1"/>
    <xf numFmtId="164" fontId="24" fillId="4" borderId="25" xfId="0" applyNumberFormat="1" applyFont="1" applyFill="1" applyBorder="1" applyAlignment="1">
      <alignment horizontal="left"/>
    </xf>
    <xf numFmtId="43" fontId="24" fillId="4" borderId="25" xfId="2" applyFont="1" applyFill="1" applyBorder="1" applyAlignment="1">
      <alignment horizontal="left"/>
    </xf>
    <xf numFmtId="43" fontId="24" fillId="4" borderId="0" xfId="2" applyFont="1" applyFill="1" applyBorder="1"/>
    <xf numFmtId="0" fontId="25" fillId="4" borderId="16" xfId="0" applyFont="1" applyFill="1" applyBorder="1" applyAlignment="1">
      <alignment horizontal="center" vertical="center"/>
    </xf>
    <xf numFmtId="0" fontId="25" fillId="4" borderId="17" xfId="0" applyFont="1" applyFill="1" applyBorder="1" applyAlignment="1">
      <alignment horizontal="center" vertical="center"/>
    </xf>
    <xf numFmtId="0" fontId="25" fillId="4" borderId="0" xfId="0" applyFont="1" applyFill="1" applyAlignment="1">
      <alignment horizontal="center" vertical="center"/>
    </xf>
    <xf numFmtId="0" fontId="24" fillId="4" borderId="28" xfId="0" applyFont="1" applyFill="1" applyBorder="1" applyAlignment="1">
      <alignment horizontal="center" vertical="center" wrapText="1"/>
    </xf>
    <xf numFmtId="0" fontId="27" fillId="4" borderId="28" xfId="0" applyFont="1" applyFill="1" applyBorder="1" applyAlignment="1">
      <alignment horizontal="center"/>
    </xf>
    <xf numFmtId="0" fontId="24" fillId="4" borderId="28" xfId="0" applyFont="1" applyFill="1" applyBorder="1" applyAlignment="1">
      <alignment horizontal="center"/>
    </xf>
    <xf numFmtId="43" fontId="24" fillId="4" borderId="28" xfId="2" applyFont="1" applyFill="1" applyBorder="1" applyAlignment="1">
      <alignment horizontal="center"/>
    </xf>
    <xf numFmtId="43" fontId="25" fillId="4" borderId="28" xfId="2" applyFont="1" applyFill="1" applyBorder="1" applyAlignment="1">
      <alignment horizontal="center"/>
    </xf>
    <xf numFmtId="0" fontId="27" fillId="4" borderId="32" xfId="0" applyFont="1" applyFill="1" applyBorder="1"/>
    <xf numFmtId="0" fontId="24" fillId="4" borderId="32" xfId="0" applyFont="1" applyFill="1" applyBorder="1"/>
    <xf numFmtId="0" fontId="24" fillId="4" borderId="32" xfId="0" applyFont="1" applyFill="1" applyBorder="1" applyAlignment="1">
      <alignment horizontal="center"/>
    </xf>
    <xf numFmtId="43" fontId="25" fillId="4" borderId="11" xfId="2" applyFont="1" applyFill="1" applyBorder="1" applyAlignment="1">
      <alignment horizontal="center"/>
    </xf>
    <xf numFmtId="0" fontId="24" fillId="4" borderId="33" xfId="0" applyFont="1" applyFill="1" applyBorder="1"/>
    <xf numFmtId="0" fontId="24" fillId="4" borderId="34" xfId="0" applyFont="1" applyFill="1" applyBorder="1"/>
    <xf numFmtId="43" fontId="24" fillId="4" borderId="34" xfId="2" applyFont="1" applyFill="1" applyBorder="1"/>
    <xf numFmtId="0" fontId="25" fillId="4" borderId="34" xfId="0" applyFont="1" applyFill="1" applyBorder="1" applyAlignment="1">
      <alignment horizontal="right"/>
    </xf>
    <xf numFmtId="0" fontId="24" fillId="4" borderId="35" xfId="0" applyFont="1" applyFill="1" applyBorder="1"/>
    <xf numFmtId="0" fontId="28" fillId="4" borderId="0" xfId="0" applyFont="1" applyFill="1"/>
    <xf numFmtId="0" fontId="24" fillId="4" borderId="0" xfId="0" applyFont="1" applyFill="1" applyAlignment="1">
      <alignment horizontal="right"/>
    </xf>
    <xf numFmtId="43" fontId="28" fillId="4" borderId="0" xfId="2" applyFont="1" applyFill="1" applyBorder="1"/>
    <xf numFmtId="0" fontId="28" fillId="4" borderId="0" xfId="0" applyFont="1" applyFill="1" applyAlignment="1">
      <alignment horizontal="left"/>
    </xf>
    <xf numFmtId="43" fontId="28" fillId="4" borderId="0" xfId="2" applyFont="1" applyFill="1" applyBorder="1" applyAlignment="1"/>
    <xf numFmtId="43" fontId="24" fillId="4" borderId="0" xfId="2" applyFont="1" applyFill="1"/>
    <xf numFmtId="43" fontId="24" fillId="4" borderId="28" xfId="0" applyNumberFormat="1" applyFont="1" applyFill="1" applyBorder="1" applyAlignment="1">
      <alignment horizontal="center"/>
    </xf>
    <xf numFmtId="3" fontId="4" fillId="4" borderId="1" xfId="0" applyNumberFormat="1" applyFont="1" applyFill="1" applyBorder="1" applyAlignment="1">
      <alignment horizontal="center" vertical="center" wrapText="1"/>
    </xf>
    <xf numFmtId="3" fontId="0" fillId="4" borderId="2" xfId="0" applyNumberFormat="1" applyFill="1" applyBorder="1" applyAlignment="1">
      <alignment vertical="top" wrapText="1"/>
    </xf>
    <xf numFmtId="3" fontId="6" fillId="4" borderId="9" xfId="0" applyNumberFormat="1" applyFont="1" applyFill="1" applyBorder="1" applyAlignment="1">
      <alignment horizontal="right" vertical="center" wrapText="1"/>
    </xf>
    <xf numFmtId="4" fontId="0" fillId="4" borderId="0" xfId="0" applyNumberFormat="1" applyFill="1" applyAlignment="1">
      <alignment horizontal="left" vertical="top"/>
    </xf>
    <xf numFmtId="4" fontId="13" fillId="4" borderId="0" xfId="0" applyNumberFormat="1" applyFont="1" applyFill="1" applyAlignment="1">
      <alignment horizontal="left" vertical="top"/>
    </xf>
    <xf numFmtId="4" fontId="6" fillId="4" borderId="0" xfId="0" applyNumberFormat="1" applyFont="1" applyFill="1" applyAlignment="1">
      <alignment horizontal="left" vertical="center"/>
    </xf>
    <xf numFmtId="4" fontId="6" fillId="4" borderId="0" xfId="0" applyNumberFormat="1" applyFont="1" applyFill="1" applyAlignment="1">
      <alignment horizontal="left" vertical="top"/>
    </xf>
    <xf numFmtId="4" fontId="7" fillId="4" borderId="0" xfId="0" applyNumberFormat="1" applyFont="1" applyFill="1" applyAlignment="1">
      <alignment horizontal="left" vertical="center"/>
    </xf>
    <xf numFmtId="43" fontId="0" fillId="4" borderId="0" xfId="2" applyFont="1" applyFill="1" applyBorder="1" applyAlignment="1">
      <alignment horizontal="left" vertical="top"/>
    </xf>
    <xf numFmtId="3" fontId="4" fillId="4" borderId="44" xfId="0" applyNumberFormat="1" applyFont="1" applyFill="1" applyBorder="1" applyAlignment="1">
      <alignment horizontal="center" vertical="center" wrapText="1"/>
    </xf>
    <xf numFmtId="0" fontId="10" fillId="4" borderId="45" xfId="0" applyFont="1" applyFill="1" applyBorder="1" applyAlignment="1">
      <alignment horizontal="center" vertical="top" wrapText="1"/>
    </xf>
    <xf numFmtId="3" fontId="0" fillId="4" borderId="46" xfId="0" applyNumberFormat="1" applyFill="1" applyBorder="1" applyAlignment="1">
      <alignment vertical="top" wrapText="1"/>
    </xf>
    <xf numFmtId="0" fontId="10" fillId="4" borderId="47" xfId="0" applyFont="1" applyFill="1" applyBorder="1" applyAlignment="1">
      <alignment horizontal="center" vertical="center" wrapText="1"/>
    </xf>
    <xf numFmtId="3" fontId="0" fillId="4" borderId="48" xfId="0" applyNumberFormat="1" applyFill="1" applyBorder="1" applyAlignment="1">
      <alignment horizontal="right" vertical="center" wrapText="1"/>
    </xf>
    <xf numFmtId="3" fontId="6" fillId="4" borderId="48" xfId="0" applyNumberFormat="1" applyFont="1" applyFill="1" applyBorder="1" applyAlignment="1">
      <alignment horizontal="right" vertical="center" wrapText="1"/>
    </xf>
    <xf numFmtId="3" fontId="2" fillId="4" borderId="6" xfId="0" applyNumberFormat="1" applyFont="1" applyFill="1" applyBorder="1" applyAlignment="1">
      <alignment horizontal="left" vertical="center" wrapText="1"/>
    </xf>
    <xf numFmtId="0" fontId="4" fillId="4" borderId="2" xfId="0" applyFont="1" applyFill="1" applyBorder="1" applyAlignment="1">
      <alignment horizontal="center" vertical="top" wrapText="1"/>
    </xf>
    <xf numFmtId="3" fontId="3" fillId="4" borderId="6" xfId="0" applyNumberFormat="1" applyFont="1" applyFill="1" applyBorder="1" applyAlignment="1">
      <alignment horizontal="center" vertical="center" wrapText="1"/>
    </xf>
    <xf numFmtId="4" fontId="3" fillId="4" borderId="6" xfId="0" applyNumberFormat="1" applyFont="1" applyFill="1" applyBorder="1" applyAlignment="1">
      <alignment horizontal="center" vertical="center" wrapText="1"/>
    </xf>
    <xf numFmtId="41" fontId="0" fillId="4" borderId="6" xfId="0" applyNumberFormat="1" applyFill="1" applyBorder="1" applyAlignment="1">
      <alignment vertical="center" wrapText="1"/>
    </xf>
    <xf numFmtId="3" fontId="30" fillId="4" borderId="1" xfId="0" applyNumberFormat="1" applyFont="1" applyFill="1" applyBorder="1" applyAlignment="1">
      <alignment horizontal="center" vertical="center" wrapText="1"/>
    </xf>
    <xf numFmtId="3" fontId="6" fillId="4" borderId="52" xfId="0" applyNumberFormat="1" applyFont="1" applyFill="1" applyBorder="1" applyAlignment="1">
      <alignment horizontal="right" vertical="center" wrapText="1"/>
    </xf>
    <xf numFmtId="3" fontId="5" fillId="4" borderId="36" xfId="0" applyNumberFormat="1" applyFont="1" applyFill="1" applyBorder="1" applyAlignment="1">
      <alignment horizontal="center" vertical="top" wrapText="1"/>
    </xf>
    <xf numFmtId="3" fontId="3" fillId="4" borderId="37" xfId="0" applyNumberFormat="1" applyFont="1" applyFill="1" applyBorder="1" applyAlignment="1">
      <alignment horizontal="left" vertical="top" wrapText="1"/>
    </xf>
    <xf numFmtId="3" fontId="3" fillId="4" borderId="37" xfId="0" applyNumberFormat="1" applyFont="1" applyFill="1" applyBorder="1" applyAlignment="1">
      <alignment horizontal="center" vertical="top" wrapText="1"/>
    </xf>
    <xf numFmtId="41" fontId="0" fillId="4" borderId="37" xfId="0" applyNumberFormat="1" applyFill="1" applyBorder="1" applyAlignment="1">
      <alignment horizontal="left" vertical="top" wrapText="1"/>
    </xf>
    <xf numFmtId="3" fontId="0" fillId="4" borderId="37" xfId="0" applyNumberFormat="1" applyFill="1" applyBorder="1" applyAlignment="1">
      <alignment vertical="top" wrapText="1"/>
    </xf>
    <xf numFmtId="3" fontId="0" fillId="4" borderId="10" xfId="0" applyNumberFormat="1" applyFill="1" applyBorder="1" applyAlignment="1">
      <alignment vertical="top" wrapText="1"/>
    </xf>
    <xf numFmtId="0" fontId="10" fillId="4" borderId="53" xfId="0" applyFont="1" applyFill="1" applyBorder="1" applyAlignment="1">
      <alignment horizontal="right" vertical="center" wrapText="1" indent="2"/>
    </xf>
    <xf numFmtId="0" fontId="10" fillId="4" borderId="0" xfId="0" applyFont="1" applyFill="1" applyAlignment="1">
      <alignment horizontal="right" vertical="center" wrapText="1" indent="2"/>
    </xf>
    <xf numFmtId="3" fontId="6" fillId="4" borderId="54" xfId="0" applyNumberFormat="1" applyFont="1" applyFill="1" applyBorder="1" applyAlignment="1">
      <alignment horizontal="right" vertical="center" wrapText="1"/>
    </xf>
    <xf numFmtId="3" fontId="5" fillId="4" borderId="37" xfId="0" applyNumberFormat="1" applyFont="1" applyFill="1" applyBorder="1" applyAlignment="1">
      <alignment horizontal="center" vertical="top" wrapText="1"/>
    </xf>
    <xf numFmtId="42" fontId="6" fillId="4" borderId="9" xfId="0" applyNumberFormat="1" applyFont="1" applyFill="1" applyBorder="1" applyAlignment="1">
      <alignment horizontal="right" vertical="center" wrapText="1"/>
    </xf>
    <xf numFmtId="42" fontId="6" fillId="4" borderId="0" xfId="0" applyNumberFormat="1" applyFont="1" applyFill="1" applyAlignment="1">
      <alignment horizontal="right" vertical="center" wrapText="1"/>
    </xf>
    <xf numFmtId="42" fontId="6" fillId="4" borderId="52" xfId="0" applyNumberFormat="1" applyFont="1" applyFill="1" applyBorder="1" applyAlignment="1">
      <alignment horizontal="right" vertical="center" wrapText="1"/>
    </xf>
    <xf numFmtId="42" fontId="0" fillId="4" borderId="37" xfId="0" applyNumberFormat="1" applyFill="1" applyBorder="1" applyAlignment="1">
      <alignment vertical="top" wrapText="1"/>
    </xf>
    <xf numFmtId="0" fontId="24" fillId="4" borderId="28" xfId="0" applyFont="1" applyFill="1" applyBorder="1" applyAlignment="1">
      <alignment horizontal="left"/>
    </xf>
    <xf numFmtId="0" fontId="24" fillId="4" borderId="28" xfId="0" applyFont="1" applyFill="1" applyBorder="1"/>
    <xf numFmtId="3" fontId="3" fillId="0" borderId="6" xfId="0" applyNumberFormat="1" applyFont="1" applyBorder="1" applyAlignment="1">
      <alignment horizontal="center" vertical="center" wrapText="1"/>
    </xf>
    <xf numFmtId="0" fontId="2" fillId="0" borderId="0" xfId="0" applyFont="1" applyAlignment="1">
      <alignment horizontal="left" vertical="top"/>
    </xf>
    <xf numFmtId="0" fontId="10" fillId="0" borderId="45" xfId="0" applyFont="1" applyBorder="1" applyAlignment="1">
      <alignment horizontal="center" vertical="top" wrapText="1"/>
    </xf>
    <xf numFmtId="0" fontId="10" fillId="0" borderId="47" xfId="0" applyFont="1" applyBorder="1" applyAlignment="1">
      <alignment horizontal="center" vertical="center" wrapText="1"/>
    </xf>
    <xf numFmtId="3" fontId="3" fillId="0" borderId="57" xfId="0" applyNumberFormat="1" applyFont="1" applyBorder="1" applyAlignment="1">
      <alignment horizontal="left" vertical="top" wrapText="1"/>
    </xf>
    <xf numFmtId="3" fontId="3" fillId="0" borderId="57" xfId="0" applyNumberFormat="1" applyFont="1" applyBorder="1" applyAlignment="1">
      <alignment horizontal="center" vertical="top" wrapText="1"/>
    </xf>
    <xf numFmtId="0" fontId="2" fillId="2" borderId="44" xfId="0" applyFont="1" applyFill="1" applyBorder="1" applyAlignment="1">
      <alignment horizontal="center" vertical="center" wrapText="1"/>
    </xf>
    <xf numFmtId="3" fontId="3" fillId="0" borderId="56" xfId="0" applyNumberFormat="1" applyFont="1" applyBorder="1" applyAlignment="1">
      <alignment horizontal="center" vertical="top" wrapText="1"/>
    </xf>
    <xf numFmtId="1" fontId="10" fillId="4" borderId="0" xfId="2" applyNumberFormat="1" applyFont="1" applyFill="1" applyBorder="1" applyAlignment="1">
      <alignment horizontal="center" vertical="top"/>
    </xf>
    <xf numFmtId="0" fontId="10" fillId="0" borderId="2" xfId="0" applyFont="1" applyBorder="1" applyAlignment="1">
      <alignment horizontal="left" vertical="top" wrapText="1"/>
    </xf>
    <xf numFmtId="1" fontId="10" fillId="4" borderId="2" xfId="2" applyNumberFormat="1" applyFont="1" applyFill="1" applyBorder="1" applyAlignment="1">
      <alignment horizontal="center" vertical="top" wrapText="1"/>
    </xf>
    <xf numFmtId="0" fontId="10" fillId="0" borderId="2" xfId="0" applyFont="1" applyBorder="1" applyAlignment="1">
      <alignment vertical="top" wrapText="1"/>
    </xf>
    <xf numFmtId="0" fontId="10" fillId="0" borderId="46" xfId="0" applyFont="1" applyBorder="1" applyAlignment="1">
      <alignment vertical="top" wrapText="1"/>
    </xf>
    <xf numFmtId="0" fontId="32" fillId="0" borderId="52" xfId="0" applyFont="1" applyBorder="1" applyAlignment="1">
      <alignment horizontal="left" vertical="top"/>
    </xf>
    <xf numFmtId="3" fontId="10" fillId="0" borderId="6" xfId="0" applyNumberFormat="1" applyFont="1" applyBorder="1" applyAlignment="1">
      <alignment horizontal="center" vertical="center" wrapText="1"/>
    </xf>
    <xf numFmtId="1" fontId="10" fillId="4" borderId="6" xfId="2" applyNumberFormat="1" applyFont="1" applyFill="1" applyBorder="1" applyAlignment="1">
      <alignment horizontal="center" vertical="center" wrapText="1"/>
    </xf>
    <xf numFmtId="43" fontId="10" fillId="0" borderId="6" xfId="0" applyNumberFormat="1" applyFont="1" applyBorder="1" applyAlignment="1">
      <alignment horizontal="right" vertical="center" wrapText="1"/>
    </xf>
    <xf numFmtId="43" fontId="10" fillId="0" borderId="48" xfId="0" applyNumberFormat="1" applyFont="1" applyBorder="1" applyAlignment="1">
      <alignment horizontal="right" vertical="center" wrapText="1"/>
    </xf>
    <xf numFmtId="3" fontId="9" fillId="0" borderId="59" xfId="0" applyNumberFormat="1" applyFont="1" applyBorder="1" applyAlignment="1">
      <alignment horizontal="left" vertical="center"/>
    </xf>
    <xf numFmtId="43" fontId="33" fillId="0" borderId="6" xfId="0" applyNumberFormat="1" applyFont="1" applyBorder="1" applyAlignment="1">
      <alignment horizontal="right" vertical="center" wrapText="1"/>
    </xf>
    <xf numFmtId="43" fontId="9" fillId="0" borderId="6" xfId="0" applyNumberFormat="1" applyFont="1" applyBorder="1" applyAlignment="1">
      <alignment horizontal="right" vertical="center" wrapText="1"/>
    </xf>
    <xf numFmtId="43" fontId="9" fillId="0" borderId="48" xfId="0" applyNumberFormat="1" applyFont="1" applyBorder="1" applyAlignment="1">
      <alignment horizontal="right" vertical="center" wrapText="1"/>
    </xf>
    <xf numFmtId="1" fontId="10" fillId="0" borderId="6" xfId="2" applyNumberFormat="1" applyFont="1" applyFill="1" applyBorder="1" applyAlignment="1">
      <alignment horizontal="center" vertical="center" wrapText="1"/>
    </xf>
    <xf numFmtId="3" fontId="9" fillId="0" borderId="59" xfId="0" applyNumberFormat="1" applyFont="1" applyBorder="1" applyAlignment="1">
      <alignment horizontal="center" vertical="center"/>
    </xf>
    <xf numFmtId="49" fontId="3" fillId="4" borderId="55" xfId="0" applyNumberFormat="1" applyFont="1" applyFill="1" applyBorder="1" applyAlignment="1">
      <alignment horizontal="center" vertical="center"/>
    </xf>
    <xf numFmtId="0" fontId="3" fillId="4" borderId="12" xfId="0" applyFont="1" applyFill="1" applyBorder="1" applyAlignment="1">
      <alignment wrapText="1"/>
    </xf>
    <xf numFmtId="1" fontId="10" fillId="4" borderId="57" xfId="2" applyNumberFormat="1" applyFont="1" applyFill="1" applyBorder="1" applyAlignment="1">
      <alignment horizontal="center" vertical="top" wrapText="1"/>
    </xf>
    <xf numFmtId="43" fontId="10" fillId="0" borderId="57" xfId="0" applyNumberFormat="1" applyFont="1" applyBorder="1" applyAlignment="1">
      <alignment vertical="top" wrapText="1"/>
    </xf>
    <xf numFmtId="43" fontId="10" fillId="0" borderId="58" xfId="0" applyNumberFormat="1" applyFont="1" applyBorder="1" applyAlignment="1">
      <alignment vertical="top" wrapText="1"/>
    </xf>
    <xf numFmtId="0" fontId="10" fillId="0" borderId="11" xfId="0" applyFont="1" applyBorder="1" applyAlignment="1">
      <alignment horizontal="left" vertical="top"/>
    </xf>
    <xf numFmtId="3" fontId="10" fillId="0" borderId="0" xfId="0" applyNumberFormat="1" applyFont="1" applyAlignment="1">
      <alignment horizontal="left" vertical="top"/>
    </xf>
    <xf numFmtId="43" fontId="10" fillId="0" borderId="0" xfId="0" applyNumberFormat="1" applyFont="1" applyAlignment="1">
      <alignment horizontal="left" vertical="top"/>
    </xf>
    <xf numFmtId="4" fontId="9" fillId="0" borderId="60" xfId="0" applyNumberFormat="1" applyFont="1" applyBorder="1" applyAlignment="1">
      <alignment horizontal="right" vertical="center" wrapText="1"/>
    </xf>
    <xf numFmtId="4" fontId="9" fillId="0" borderId="61" xfId="0" applyNumberFormat="1" applyFont="1" applyBorder="1" applyAlignment="1">
      <alignment horizontal="right" vertical="center" wrapText="1"/>
    </xf>
    <xf numFmtId="0" fontId="9" fillId="0" borderId="9" xfId="0" applyFont="1" applyBorder="1" applyAlignment="1">
      <alignment horizontal="center" vertical="center"/>
    </xf>
    <xf numFmtId="3" fontId="9" fillId="0" borderId="59" xfId="0" applyNumberFormat="1" applyFont="1" applyBorder="1" applyAlignment="1">
      <alignment horizontal="left" vertical="top" wrapText="1"/>
    </xf>
    <xf numFmtId="43" fontId="10" fillId="0" borderId="6" xfId="0" applyNumberFormat="1" applyFont="1" applyBorder="1" applyAlignment="1">
      <alignment horizontal="center" vertical="center" wrapText="1"/>
    </xf>
    <xf numFmtId="43" fontId="10" fillId="0" borderId="48" xfId="0" applyNumberFormat="1" applyFont="1" applyBorder="1" applyAlignment="1">
      <alignment horizontal="center" vertical="center" wrapText="1"/>
    </xf>
    <xf numFmtId="43" fontId="10" fillId="0" borderId="6" xfId="0" applyNumberFormat="1" applyFont="1" applyBorder="1" applyAlignment="1">
      <alignment vertical="center" wrapText="1"/>
    </xf>
    <xf numFmtId="43" fontId="10" fillId="0" borderId="48" xfId="0" applyNumberFormat="1" applyFont="1" applyBorder="1" applyAlignment="1">
      <alignment vertical="center" wrapText="1"/>
    </xf>
    <xf numFmtId="3" fontId="10" fillId="4" borderId="6" xfId="0" applyNumberFormat="1" applyFont="1" applyFill="1" applyBorder="1" applyAlignment="1">
      <alignment horizontal="center" vertical="center" wrapText="1"/>
    </xf>
    <xf numFmtId="43" fontId="10" fillId="4" borderId="6" xfId="0" applyNumberFormat="1" applyFont="1" applyFill="1" applyBorder="1" applyAlignment="1">
      <alignment horizontal="right" vertical="center" wrapText="1"/>
    </xf>
    <xf numFmtId="43" fontId="10" fillId="4" borderId="48" xfId="0" applyNumberFormat="1" applyFont="1" applyFill="1" applyBorder="1" applyAlignment="1">
      <alignment horizontal="right" vertical="center" wrapText="1"/>
    </xf>
    <xf numFmtId="3" fontId="9" fillId="0" borderId="59" xfId="0" applyNumberFormat="1" applyFont="1" applyBorder="1" applyAlignment="1">
      <alignment horizontal="center" vertical="center" wrapText="1"/>
    </xf>
    <xf numFmtId="0" fontId="2" fillId="4" borderId="12" xfId="0" applyFont="1" applyFill="1" applyBorder="1" applyAlignment="1">
      <alignment horizontal="left" vertical="center" wrapText="1"/>
    </xf>
    <xf numFmtId="0" fontId="2" fillId="4"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10" fillId="4" borderId="2" xfId="0" applyFont="1" applyFill="1" applyBorder="1" applyAlignment="1">
      <alignment vertical="top" wrapText="1"/>
    </xf>
    <xf numFmtId="0" fontId="10" fillId="4" borderId="46" xfId="0" applyFont="1" applyFill="1" applyBorder="1" applyAlignment="1">
      <alignment vertical="top" wrapText="1"/>
    </xf>
    <xf numFmtId="43" fontId="33" fillId="4" borderId="6" xfId="0" applyNumberFormat="1" applyFont="1" applyFill="1" applyBorder="1" applyAlignment="1">
      <alignment horizontal="right" vertical="center" wrapText="1"/>
    </xf>
    <xf numFmtId="43" fontId="9" fillId="4" borderId="6" xfId="0" applyNumberFormat="1" applyFont="1" applyFill="1" applyBorder="1" applyAlignment="1">
      <alignment horizontal="right" vertical="center" wrapText="1"/>
    </xf>
    <xf numFmtId="43" fontId="9" fillId="4" borderId="48" xfId="0" applyNumberFormat="1" applyFont="1" applyFill="1" applyBorder="1" applyAlignment="1">
      <alignment horizontal="right" vertical="center" wrapText="1"/>
    </xf>
    <xf numFmtId="43" fontId="10" fillId="4" borderId="6" xfId="0" applyNumberFormat="1" applyFont="1" applyFill="1" applyBorder="1" applyAlignment="1">
      <alignment vertical="center" wrapText="1"/>
    </xf>
    <xf numFmtId="43" fontId="10" fillId="4" borderId="48" xfId="0" applyNumberFormat="1" applyFont="1" applyFill="1" applyBorder="1" applyAlignment="1">
      <alignment vertical="center" wrapText="1"/>
    </xf>
    <xf numFmtId="43" fontId="10" fillId="4" borderId="6" xfId="0" applyNumberFormat="1" applyFont="1" applyFill="1" applyBorder="1" applyAlignment="1">
      <alignment horizontal="center" vertical="center" wrapText="1"/>
    </xf>
    <xf numFmtId="43" fontId="10" fillId="4" borderId="48" xfId="0" applyNumberFormat="1" applyFont="1" applyFill="1" applyBorder="1" applyAlignment="1">
      <alignment horizontal="center" vertical="center" wrapText="1"/>
    </xf>
    <xf numFmtId="3" fontId="3" fillId="4" borderId="56" xfId="0" applyNumberFormat="1" applyFont="1" applyFill="1" applyBorder="1" applyAlignment="1">
      <alignment horizontal="center" vertical="top" wrapText="1"/>
    </xf>
    <xf numFmtId="3" fontId="3" fillId="4" borderId="57" xfId="0" applyNumberFormat="1" applyFont="1" applyFill="1" applyBorder="1" applyAlignment="1">
      <alignment horizontal="left" vertical="top" wrapText="1"/>
    </xf>
    <xf numFmtId="3" fontId="3" fillId="4" borderId="57" xfId="0" applyNumberFormat="1" applyFont="1" applyFill="1" applyBorder="1" applyAlignment="1">
      <alignment horizontal="center" vertical="top" wrapText="1"/>
    </xf>
    <xf numFmtId="43" fontId="10" fillId="4" borderId="57" xfId="0" applyNumberFormat="1" applyFont="1" applyFill="1" applyBorder="1" applyAlignment="1">
      <alignment vertical="top" wrapText="1"/>
    </xf>
    <xf numFmtId="43" fontId="10" fillId="4" borderId="58" xfId="0" applyNumberFormat="1" applyFont="1" applyFill="1" applyBorder="1" applyAlignment="1">
      <alignment vertical="top" wrapText="1"/>
    </xf>
    <xf numFmtId="4" fontId="9" fillId="4" borderId="60" xfId="0" applyNumberFormat="1" applyFont="1" applyFill="1" applyBorder="1" applyAlignment="1">
      <alignment horizontal="right" vertical="center" wrapText="1"/>
    </xf>
    <xf numFmtId="4" fontId="9" fillId="4" borderId="61" xfId="0" applyNumberFormat="1" applyFont="1" applyFill="1" applyBorder="1" applyAlignment="1">
      <alignment horizontal="right" vertical="center" wrapText="1"/>
    </xf>
    <xf numFmtId="3" fontId="10" fillId="4" borderId="0" xfId="0" applyNumberFormat="1" applyFont="1" applyFill="1" applyAlignment="1">
      <alignment horizontal="left" vertical="top"/>
    </xf>
    <xf numFmtId="43" fontId="10" fillId="4" borderId="0" xfId="0" applyNumberFormat="1" applyFont="1" applyFill="1" applyAlignment="1">
      <alignment horizontal="left" vertical="top"/>
    </xf>
    <xf numFmtId="0" fontId="2" fillId="4" borderId="0" xfId="0" applyFont="1" applyFill="1" applyAlignment="1">
      <alignment horizontal="left" vertical="top"/>
    </xf>
    <xf numFmtId="43" fontId="10" fillId="0" borderId="0" xfId="2" applyFont="1" applyFill="1" applyBorder="1" applyAlignment="1">
      <alignment horizontal="left" vertical="top"/>
    </xf>
    <xf numFmtId="49" fontId="10" fillId="4" borderId="45" xfId="0" applyNumberFormat="1" applyFont="1" applyFill="1" applyBorder="1" applyAlignment="1">
      <alignment horizontal="center" vertical="top" wrapText="1"/>
    </xf>
    <xf numFmtId="49" fontId="10" fillId="4" borderId="47" xfId="0" applyNumberFormat="1" applyFont="1" applyFill="1" applyBorder="1" applyAlignment="1">
      <alignment horizontal="center" vertical="center" wrapText="1"/>
    </xf>
    <xf numFmtId="49" fontId="10" fillId="4" borderId="0" xfId="0" applyNumberFormat="1" applyFont="1" applyFill="1" applyAlignment="1">
      <alignment horizontal="center" vertical="top"/>
    </xf>
    <xf numFmtId="49" fontId="10" fillId="0" borderId="0" xfId="0" applyNumberFormat="1" applyFont="1" applyAlignment="1">
      <alignment horizontal="center" vertical="top"/>
    </xf>
    <xf numFmtId="0" fontId="9" fillId="0" borderId="47" xfId="0" applyFont="1" applyBorder="1" applyAlignment="1">
      <alignment horizontal="center" vertical="center" wrapText="1"/>
    </xf>
    <xf numFmtId="0" fontId="10" fillId="4" borderId="6" xfId="0" applyFont="1" applyFill="1" applyBorder="1" applyAlignment="1">
      <alignment horizontal="left" vertical="top" wrapText="1"/>
    </xf>
    <xf numFmtId="1" fontId="10" fillId="4" borderId="6" xfId="2" applyNumberFormat="1" applyFont="1" applyFill="1" applyBorder="1" applyAlignment="1">
      <alignment horizontal="center" vertical="top" wrapText="1"/>
    </xf>
    <xf numFmtId="49" fontId="10" fillId="4" borderId="47" xfId="0" applyNumberFormat="1" applyFont="1" applyFill="1" applyBorder="1" applyAlignment="1">
      <alignment horizontal="center" vertical="top" wrapText="1"/>
    </xf>
    <xf numFmtId="0" fontId="10" fillId="4" borderId="6" xfId="0" applyFont="1" applyFill="1" applyBorder="1" applyAlignment="1">
      <alignment horizontal="center" vertical="top" wrapText="1"/>
    </xf>
    <xf numFmtId="0" fontId="3" fillId="4" borderId="6" xfId="0" applyFont="1" applyFill="1" applyBorder="1" applyAlignment="1">
      <alignment horizontal="left" vertical="top" wrapText="1"/>
    </xf>
    <xf numFmtId="43" fontId="10" fillId="4" borderId="6" xfId="2" applyFont="1" applyFill="1" applyBorder="1" applyAlignment="1">
      <alignment vertical="top" wrapText="1"/>
    </xf>
    <xf numFmtId="0" fontId="10" fillId="4" borderId="54" xfId="0" applyFont="1" applyFill="1" applyBorder="1" applyAlignment="1">
      <alignment horizontal="left" vertical="top"/>
    </xf>
    <xf numFmtId="0" fontId="10" fillId="4" borderId="54" xfId="0" applyFont="1" applyFill="1" applyBorder="1" applyAlignment="1">
      <alignment horizontal="center" vertical="top"/>
    </xf>
    <xf numFmtId="0" fontId="2" fillId="2" borderId="40" xfId="0" applyFont="1" applyFill="1" applyBorder="1" applyAlignment="1">
      <alignment horizontal="center" vertical="center" wrapText="1"/>
    </xf>
    <xf numFmtId="49" fontId="10" fillId="4" borderId="62" xfId="0" applyNumberFormat="1" applyFont="1" applyFill="1" applyBorder="1" applyAlignment="1">
      <alignment horizontal="left" vertical="top"/>
    </xf>
    <xf numFmtId="0" fontId="10" fillId="4" borderId="63" xfId="0" applyFont="1" applyFill="1" applyBorder="1" applyAlignment="1">
      <alignment horizontal="left" vertical="top"/>
    </xf>
    <xf numFmtId="1" fontId="10" fillId="4" borderId="63" xfId="2" applyNumberFormat="1" applyFont="1" applyFill="1" applyBorder="1" applyAlignment="1">
      <alignment horizontal="center" vertical="top"/>
    </xf>
    <xf numFmtId="0" fontId="10" fillId="4" borderId="64" xfId="0" applyFont="1" applyFill="1" applyBorder="1" applyAlignment="1">
      <alignment horizontal="left" vertical="top"/>
    </xf>
    <xf numFmtId="49" fontId="9" fillId="4" borderId="65" xfId="0" applyNumberFormat="1" applyFont="1" applyFill="1" applyBorder="1" applyAlignment="1">
      <alignment horizontal="left" vertical="top"/>
    </xf>
    <xf numFmtId="0" fontId="10" fillId="4" borderId="66" xfId="0" applyFont="1" applyFill="1" applyBorder="1" applyAlignment="1">
      <alignment horizontal="left" vertical="top"/>
    </xf>
    <xf numFmtId="49" fontId="2" fillId="4" borderId="65" xfId="0" applyNumberFormat="1" applyFont="1" applyFill="1" applyBorder="1" applyAlignment="1">
      <alignment horizontal="left" vertical="top"/>
    </xf>
    <xf numFmtId="49" fontId="10" fillId="4" borderId="65" xfId="0" applyNumberFormat="1" applyFont="1" applyFill="1" applyBorder="1" applyAlignment="1">
      <alignment horizontal="left" vertical="top"/>
    </xf>
    <xf numFmtId="0" fontId="2" fillId="2" borderId="68" xfId="0" applyFont="1" applyFill="1" applyBorder="1" applyAlignment="1">
      <alignment horizontal="center" vertical="center" wrapText="1"/>
    </xf>
    <xf numFmtId="0" fontId="2" fillId="2" borderId="70" xfId="0" applyFont="1" applyFill="1" applyBorder="1" applyAlignment="1">
      <alignment horizontal="center" vertical="center" wrapText="1"/>
    </xf>
    <xf numFmtId="49" fontId="9" fillId="4" borderId="72" xfId="0" applyNumberFormat="1" applyFont="1" applyFill="1" applyBorder="1" applyAlignment="1">
      <alignment horizontal="center" vertical="center" wrapText="1"/>
    </xf>
    <xf numFmtId="43" fontId="10" fillId="4" borderId="73" xfId="0" applyNumberFormat="1" applyFont="1" applyFill="1" applyBorder="1" applyAlignment="1">
      <alignment horizontal="right" vertical="center" wrapText="1"/>
    </xf>
    <xf numFmtId="4" fontId="16" fillId="4" borderId="76" xfId="0" applyNumberFormat="1" applyFont="1" applyFill="1" applyBorder="1" applyAlignment="1">
      <alignment horizontal="right" vertical="center" wrapText="1"/>
    </xf>
    <xf numFmtId="0" fontId="9" fillId="4" borderId="0" xfId="0" applyFont="1" applyFill="1" applyAlignment="1">
      <alignment horizontal="left" vertical="center"/>
    </xf>
    <xf numFmtId="43" fontId="9" fillId="4" borderId="66" xfId="0" applyNumberFormat="1" applyFont="1" applyFill="1" applyBorder="1" applyAlignment="1">
      <alignment horizontal="right" vertical="center" wrapText="1"/>
    </xf>
    <xf numFmtId="49" fontId="9" fillId="4" borderId="65" xfId="0" applyNumberFormat="1" applyFont="1" applyFill="1" applyBorder="1" applyAlignment="1">
      <alignment horizontal="center" vertical="center" wrapText="1"/>
    </xf>
    <xf numFmtId="3" fontId="3" fillId="2" borderId="6" xfId="0" applyNumberFormat="1" applyFont="1" applyFill="1" applyBorder="1" applyAlignment="1">
      <alignment horizontal="left" vertical="center" wrapText="1"/>
    </xf>
    <xf numFmtId="0" fontId="2" fillId="4" borderId="0" xfId="0" applyFont="1" applyFill="1" applyAlignment="1">
      <alignment horizontal="center" vertical="center" wrapText="1"/>
    </xf>
    <xf numFmtId="49" fontId="35" fillId="4" borderId="72" xfId="0" applyNumberFormat="1" applyFont="1" applyFill="1" applyBorder="1" applyAlignment="1">
      <alignment horizontal="center" vertical="center" wrapText="1"/>
    </xf>
    <xf numFmtId="49" fontId="36" fillId="4" borderId="72" xfId="0" applyNumberFormat="1" applyFont="1" applyFill="1" applyBorder="1" applyAlignment="1">
      <alignment horizontal="center" vertical="center" wrapText="1"/>
    </xf>
    <xf numFmtId="3" fontId="37" fillId="2" borderId="6" xfId="0" applyNumberFormat="1" applyFont="1" applyFill="1" applyBorder="1" applyAlignment="1">
      <alignment horizontal="left" vertical="center" wrapText="1"/>
    </xf>
    <xf numFmtId="3" fontId="38" fillId="4" borderId="6" xfId="0" applyNumberFormat="1" applyFont="1" applyFill="1" applyBorder="1" applyAlignment="1">
      <alignment horizontal="center" vertical="center" wrapText="1"/>
    </xf>
    <xf numFmtId="1" fontId="33" fillId="4" borderId="6" xfId="2" applyNumberFormat="1" applyFont="1" applyFill="1" applyBorder="1" applyAlignment="1">
      <alignment horizontal="center" vertical="center" wrapText="1"/>
    </xf>
    <xf numFmtId="43" fontId="33" fillId="4" borderId="6" xfId="0" applyNumberFormat="1" applyFont="1" applyFill="1" applyBorder="1" applyAlignment="1">
      <alignment vertical="center" wrapText="1"/>
    </xf>
    <xf numFmtId="43" fontId="33" fillId="4" borderId="73" xfId="0" applyNumberFormat="1" applyFont="1" applyFill="1" applyBorder="1" applyAlignment="1">
      <alignment horizontal="right" vertical="center" wrapText="1"/>
    </xf>
    <xf numFmtId="0" fontId="39" fillId="4" borderId="0" xfId="0" applyFont="1" applyFill="1" applyAlignment="1">
      <alignment horizontal="left" vertical="top"/>
    </xf>
    <xf numFmtId="49" fontId="39" fillId="4" borderId="65" xfId="0" applyNumberFormat="1" applyFont="1" applyFill="1" applyBorder="1" applyAlignment="1">
      <alignment horizontal="center" vertical="center" wrapText="1"/>
    </xf>
    <xf numFmtId="43" fontId="39" fillId="4" borderId="66" xfId="0" applyNumberFormat="1" applyFont="1" applyFill="1" applyBorder="1" applyAlignment="1">
      <alignment horizontal="right" vertical="center" wrapText="1"/>
    </xf>
    <xf numFmtId="0" fontId="39" fillId="4" borderId="0" xfId="0" applyFont="1" applyFill="1" applyAlignment="1">
      <alignment horizontal="left" vertical="center"/>
    </xf>
    <xf numFmtId="3" fontId="40" fillId="2" borderId="6" xfId="0" applyNumberFormat="1" applyFont="1" applyFill="1" applyBorder="1" applyAlignment="1">
      <alignment horizontal="center" vertical="center" wrapText="1"/>
    </xf>
    <xf numFmtId="0" fontId="10" fillId="4" borderId="54" xfId="0" applyFont="1" applyFill="1" applyBorder="1" applyAlignment="1">
      <alignment horizontal="center" vertical="center"/>
    </xf>
    <xf numFmtId="0" fontId="34" fillId="2" borderId="0" xfId="0" applyFont="1" applyFill="1"/>
    <xf numFmtId="3" fontId="41" fillId="2" borderId="6" xfId="0" applyNumberFormat="1" applyFont="1" applyFill="1" applyBorder="1" applyAlignment="1">
      <alignment horizontal="left" vertical="center" wrapText="1"/>
    </xf>
    <xf numFmtId="0" fontId="41" fillId="2" borderId="59" xfId="0" applyFont="1" applyFill="1" applyBorder="1" applyAlignment="1">
      <alignment horizontal="left" vertical="top" wrapText="1"/>
    </xf>
    <xf numFmtId="0" fontId="43" fillId="5" borderId="9" xfId="2" applyNumberFormat="1" applyFont="1" applyFill="1" applyBorder="1" applyAlignment="1">
      <alignment horizontal="center" vertical="center"/>
    </xf>
    <xf numFmtId="0" fontId="44" fillId="0" borderId="9" xfId="3" applyFont="1" applyBorder="1" applyAlignment="1">
      <alignment horizontal="left" vertical="top" wrapText="1"/>
    </xf>
    <xf numFmtId="0" fontId="45" fillId="0" borderId="9" xfId="3" applyFont="1" applyBorder="1" applyAlignment="1">
      <alignment horizontal="center" vertical="center"/>
    </xf>
    <xf numFmtId="43" fontId="33" fillId="4" borderId="9" xfId="0" applyNumberFormat="1" applyFont="1" applyFill="1" applyBorder="1" applyAlignment="1">
      <alignment vertical="center" wrapText="1"/>
    </xf>
    <xf numFmtId="43" fontId="39" fillId="4" borderId="9" xfId="0" applyNumberFormat="1" applyFont="1" applyFill="1" applyBorder="1" applyAlignment="1">
      <alignment horizontal="right" vertical="center" wrapText="1"/>
    </xf>
    <xf numFmtId="0" fontId="47" fillId="0" borderId="0" xfId="4"/>
    <xf numFmtId="0" fontId="14" fillId="0" borderId="9" xfId="0" applyFont="1" applyBorder="1" applyAlignment="1">
      <alignment horizontal="left" vertical="top"/>
    </xf>
    <xf numFmtId="3" fontId="2" fillId="4" borderId="74" xfId="0" applyNumberFormat="1" applyFont="1" applyFill="1" applyBorder="1" applyAlignment="1">
      <alignment horizontal="left" vertical="center"/>
    </xf>
    <xf numFmtId="0" fontId="45" fillId="0" borderId="36" xfId="3" applyFont="1" applyBorder="1" applyAlignment="1">
      <alignment horizontal="center" vertical="center"/>
    </xf>
    <xf numFmtId="0" fontId="16" fillId="0" borderId="0" xfId="0" applyFont="1" applyAlignment="1">
      <alignment horizontal="left" vertical="top"/>
    </xf>
    <xf numFmtId="0" fontId="45" fillId="0" borderId="31" xfId="3" applyFont="1" applyBorder="1" applyAlignment="1">
      <alignment horizontal="center" vertical="center"/>
    </xf>
    <xf numFmtId="0" fontId="16" fillId="0" borderId="9" xfId="0" applyFont="1" applyBorder="1" applyAlignment="1">
      <alignment horizontal="left" vertical="top"/>
    </xf>
    <xf numFmtId="0" fontId="16" fillId="0" borderId="0" xfId="0" applyFont="1" applyAlignment="1">
      <alignment horizontal="left" vertical="center"/>
    </xf>
    <xf numFmtId="0" fontId="10" fillId="0" borderId="9" xfId="0" applyFont="1" applyBorder="1" applyAlignment="1">
      <alignment horizontal="left" vertical="center"/>
    </xf>
    <xf numFmtId="0" fontId="14" fillId="0" borderId="9" xfId="0" applyFont="1" applyBorder="1" applyAlignment="1">
      <alignment horizontal="left" vertical="center"/>
    </xf>
    <xf numFmtId="0" fontId="48" fillId="7" borderId="79" xfId="0" applyFont="1" applyFill="1" applyBorder="1" applyAlignment="1">
      <alignment horizontal="center" vertical="center" readingOrder="2"/>
    </xf>
    <xf numFmtId="0" fontId="48" fillId="7" borderId="80" xfId="0" applyFont="1" applyFill="1" applyBorder="1" applyAlignment="1">
      <alignment horizontal="left" vertical="center"/>
    </xf>
    <xf numFmtId="0" fontId="49" fillId="7" borderId="81" xfId="0" applyFont="1" applyFill="1" applyBorder="1" applyAlignment="1">
      <alignment horizontal="center" vertical="center"/>
    </xf>
    <xf numFmtId="0" fontId="49" fillId="0" borderId="82" xfId="0" applyFont="1" applyBorder="1" applyAlignment="1">
      <alignment horizontal="left" vertical="center"/>
    </xf>
    <xf numFmtId="0" fontId="9" fillId="0" borderId="82" xfId="0" applyFont="1" applyBorder="1" applyAlignment="1">
      <alignment horizontal="left" vertical="center"/>
    </xf>
    <xf numFmtId="0" fontId="6" fillId="8" borderId="79" xfId="0" applyFont="1" applyFill="1" applyBorder="1" applyAlignment="1">
      <alignment horizontal="left" vertical="center"/>
    </xf>
    <xf numFmtId="0" fontId="6" fillId="8" borderId="80" xfId="0" applyFont="1" applyFill="1" applyBorder="1" applyAlignment="1">
      <alignment horizontal="left" vertical="center" wrapText="1"/>
    </xf>
    <xf numFmtId="0" fontId="7" fillId="8" borderId="81" xfId="0" applyFont="1" applyFill="1" applyBorder="1" applyAlignment="1">
      <alignment horizontal="center" vertical="center"/>
    </xf>
    <xf numFmtId="0" fontId="7" fillId="8" borderId="82" xfId="0" applyFont="1" applyFill="1" applyBorder="1" applyAlignment="1">
      <alignment horizontal="left" vertical="center" wrapText="1"/>
    </xf>
    <xf numFmtId="0" fontId="16" fillId="0" borderId="0" xfId="0" applyFont="1" applyAlignment="1">
      <alignment horizontal="left" vertical="center" indent="3"/>
    </xf>
    <xf numFmtId="0" fontId="14" fillId="0" borderId="0" xfId="0" applyFont="1" applyAlignment="1">
      <alignment horizontal="left" vertical="center" indent="4"/>
    </xf>
    <xf numFmtId="0" fontId="49" fillId="0" borderId="0" xfId="0" applyFont="1" applyAlignment="1">
      <alignment horizontal="center" vertical="center"/>
    </xf>
    <xf numFmtId="0" fontId="53" fillId="0" borderId="0" xfId="0" applyFont="1" applyAlignment="1">
      <alignment horizontal="left"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53" fillId="0" borderId="9" xfId="0" applyFont="1" applyBorder="1" applyAlignment="1">
      <alignment horizontal="left" vertical="center" indent="1"/>
    </xf>
    <xf numFmtId="0" fontId="52" fillId="0" borderId="9" xfId="0" applyFont="1" applyBorder="1" applyAlignment="1">
      <alignment horizontal="left" vertical="center" indent="2"/>
    </xf>
    <xf numFmtId="0" fontId="49" fillId="0" borderId="9" xfId="0" applyFont="1" applyBorder="1" applyAlignment="1">
      <alignment horizontal="left" vertical="center"/>
    </xf>
    <xf numFmtId="0" fontId="46" fillId="0" borderId="9" xfId="0" applyFont="1" applyBorder="1" applyAlignment="1">
      <alignment horizontal="center" vertical="center" wrapText="1"/>
    </xf>
    <xf numFmtId="0" fontId="0" fillId="0" borderId="9" xfId="0" applyBorder="1" applyAlignment="1">
      <alignment vertical="center" wrapText="1"/>
    </xf>
    <xf numFmtId="0" fontId="0" fillId="0" borderId="0" xfId="0" applyAlignment="1">
      <alignment vertical="center" wrapText="1"/>
    </xf>
    <xf numFmtId="0" fontId="6" fillId="6" borderId="9" xfId="0" applyFont="1" applyFill="1" applyBorder="1" applyAlignment="1">
      <alignment horizontal="center" vertical="center" wrapText="1"/>
    </xf>
    <xf numFmtId="0" fontId="46" fillId="6" borderId="9" xfId="0" applyFont="1" applyFill="1" applyBorder="1" applyAlignment="1">
      <alignment horizontal="center" vertical="center" wrapText="1"/>
    </xf>
    <xf numFmtId="0" fontId="46" fillId="0" borderId="9" xfId="0" applyFont="1" applyBorder="1" applyAlignment="1">
      <alignment vertical="center" wrapText="1"/>
    </xf>
    <xf numFmtId="0" fontId="0" fillId="0" borderId="9" xfId="0" applyBorder="1" applyAlignment="1">
      <alignment horizontal="center" vertical="center" wrapText="1"/>
    </xf>
    <xf numFmtId="9" fontId="0" fillId="0" borderId="9" xfId="0" applyNumberFormat="1" applyBorder="1" applyAlignment="1">
      <alignment horizontal="center" vertical="center" wrapText="1"/>
    </xf>
    <xf numFmtId="0" fontId="0" fillId="0" borderId="0" xfId="0"/>
    <xf numFmtId="0" fontId="0" fillId="10" borderId="0" xfId="0" applyFill="1" applyAlignment="1">
      <alignment vertical="center" wrapText="1"/>
    </xf>
    <xf numFmtId="0" fontId="47" fillId="0" borderId="0" xfId="4" applyAlignment="1">
      <alignment horizontal="center" vertical="center"/>
    </xf>
    <xf numFmtId="0" fontId="0" fillId="0" borderId="0" xfId="0" applyAlignment="1">
      <alignment horizontal="center" vertical="center"/>
    </xf>
    <xf numFmtId="0" fontId="0" fillId="10" borderId="0" xfId="0" applyFill="1" applyAlignment="1">
      <alignment horizontal="center" vertical="center"/>
    </xf>
    <xf numFmtId="9" fontId="0" fillId="9" borderId="9" xfId="0" applyNumberFormat="1" applyFill="1" applyBorder="1" applyAlignment="1">
      <alignment horizontal="center" vertical="center" wrapText="1"/>
    </xf>
    <xf numFmtId="2" fontId="0" fillId="0" borderId="9" xfId="0" applyNumberFormat="1" applyBorder="1" applyAlignment="1">
      <alignment horizontal="center" vertical="center" wrapText="1"/>
    </xf>
    <xf numFmtId="2" fontId="0" fillId="0" borderId="0" xfId="0" applyNumberFormat="1" applyAlignment="1">
      <alignment horizontal="center" vertical="center"/>
    </xf>
    <xf numFmtId="9" fontId="0" fillId="10" borderId="0" xfId="6" applyFont="1" applyFill="1" applyAlignment="1">
      <alignment horizontal="center" vertical="center"/>
    </xf>
    <xf numFmtId="0" fontId="7" fillId="0" borderId="9" xfId="0" applyFont="1" applyBorder="1" applyAlignment="1">
      <alignment horizontal="center" vertical="center"/>
    </xf>
    <xf numFmtId="2" fontId="7" fillId="0" borderId="9" xfId="0" applyNumberFormat="1" applyFont="1" applyBorder="1" applyAlignment="1">
      <alignment horizontal="center" vertical="center"/>
    </xf>
    <xf numFmtId="0" fontId="51" fillId="8" borderId="0" xfId="0" applyFont="1" applyFill="1" applyAlignment="1">
      <alignment horizontal="left" vertical="center" wrapText="1"/>
    </xf>
    <xf numFmtId="0" fontId="49" fillId="8" borderId="0" xfId="0" applyFont="1" applyFill="1" applyAlignment="1">
      <alignment horizontal="center" vertical="center" wrapText="1"/>
    </xf>
    <xf numFmtId="0" fontId="18" fillId="4" borderId="2" xfId="0" applyFont="1" applyFill="1" applyBorder="1" applyAlignment="1">
      <alignment horizontal="left" vertical="center" wrapText="1" indent="1"/>
    </xf>
    <xf numFmtId="0" fontId="18" fillId="4" borderId="3" xfId="0" applyFont="1" applyFill="1" applyBorder="1" applyAlignment="1">
      <alignment horizontal="left" vertical="center" wrapText="1" inden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4" xfId="0" applyFont="1" applyFill="1" applyBorder="1" applyAlignment="1">
      <alignment horizontal="right" vertical="center" wrapText="1"/>
    </xf>
    <xf numFmtId="0" fontId="18" fillId="4" borderId="5" xfId="0" applyFont="1" applyFill="1" applyBorder="1" applyAlignment="1">
      <alignment horizontal="right" vertical="center" wrapText="1"/>
    </xf>
    <xf numFmtId="3" fontId="2" fillId="4" borderId="40" xfId="0" applyNumberFormat="1" applyFont="1" applyFill="1" applyBorder="1" applyAlignment="1">
      <alignment horizontal="center" vertical="center" wrapText="1"/>
    </xf>
    <xf numFmtId="3" fontId="2" fillId="4" borderId="42" xfId="0" applyNumberFormat="1" applyFont="1" applyFill="1" applyBorder="1" applyAlignment="1">
      <alignment horizontal="center" vertical="center" wrapText="1"/>
    </xf>
    <xf numFmtId="0" fontId="10" fillId="4" borderId="36" xfId="0" applyFont="1" applyFill="1" applyBorder="1" applyAlignment="1">
      <alignment horizontal="right" vertical="center" wrapText="1" indent="2"/>
    </xf>
    <xf numFmtId="0" fontId="10" fillId="4" borderId="37" xfId="0" applyFont="1" applyFill="1" applyBorder="1" applyAlignment="1">
      <alignment horizontal="right" vertical="center" wrapText="1" indent="2"/>
    </xf>
    <xf numFmtId="0" fontId="10" fillId="4" borderId="10" xfId="0" applyFont="1" applyFill="1" applyBorder="1" applyAlignment="1">
      <alignment horizontal="right" vertical="center" wrapText="1" indent="2"/>
    </xf>
    <xf numFmtId="3" fontId="2" fillId="4" borderId="9" xfId="0" applyNumberFormat="1" applyFont="1" applyFill="1" applyBorder="1" applyAlignment="1">
      <alignment horizontal="right" vertical="center"/>
    </xf>
    <xf numFmtId="3" fontId="4" fillId="4" borderId="9" xfId="0" applyNumberFormat="1" applyFont="1" applyFill="1" applyBorder="1" applyAlignment="1">
      <alignment horizontal="right" vertical="center"/>
    </xf>
    <xf numFmtId="0" fontId="4" fillId="4" borderId="38"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 xfId="0" applyFont="1" applyFill="1" applyBorder="1" applyAlignment="1">
      <alignment horizontal="center" vertical="center" wrapText="1"/>
    </xf>
    <xf numFmtId="3" fontId="2" fillId="4" borderId="41" xfId="0" applyNumberFormat="1" applyFont="1" applyFill="1" applyBorder="1" applyAlignment="1">
      <alignment horizontal="center" vertical="center" wrapText="1"/>
    </xf>
    <xf numFmtId="0" fontId="10" fillId="4" borderId="49" xfId="0" applyFont="1" applyFill="1" applyBorder="1" applyAlignment="1">
      <alignment horizontal="right" vertical="center" wrapText="1" indent="2"/>
    </xf>
    <xf numFmtId="0" fontId="10" fillId="4" borderId="50" xfId="0" applyFont="1" applyFill="1" applyBorder="1" applyAlignment="1">
      <alignment horizontal="right" vertical="center" wrapText="1" indent="2"/>
    </xf>
    <xf numFmtId="0" fontId="10" fillId="4" borderId="51" xfId="0" applyFont="1" applyFill="1" applyBorder="1" applyAlignment="1">
      <alignment horizontal="right" vertical="center" wrapText="1" indent="2"/>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2" fillId="0" borderId="8" xfId="0" applyNumberFormat="1" applyFont="1" applyBorder="1" applyAlignment="1">
      <alignment horizontal="right" vertical="center"/>
    </xf>
    <xf numFmtId="3" fontId="2" fillId="0" borderId="7" xfId="0" applyNumberFormat="1" applyFont="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3" fontId="2" fillId="4" borderId="75" xfId="0" applyNumberFormat="1" applyFont="1" applyFill="1" applyBorder="1" applyAlignment="1">
      <alignment horizontal="center" vertical="center"/>
    </xf>
    <xf numFmtId="0" fontId="7" fillId="0" borderId="9" xfId="0" applyFont="1" applyBorder="1" applyAlignment="1">
      <alignment horizontal="center" wrapText="1"/>
    </xf>
    <xf numFmtId="0" fontId="14" fillId="0" borderId="9" xfId="0" applyFont="1" applyBorder="1" applyAlignment="1">
      <alignment horizontal="center" vertical="center" wrapText="1"/>
    </xf>
    <xf numFmtId="0" fontId="14" fillId="0" borderId="9" xfId="0" applyFont="1" applyBorder="1" applyAlignment="1">
      <alignment horizontal="center" vertical="top"/>
    </xf>
    <xf numFmtId="0" fontId="2" fillId="4" borderId="71" xfId="0" applyFont="1" applyFill="1" applyBorder="1" applyAlignment="1">
      <alignment horizontal="center" vertical="center" wrapText="1"/>
    </xf>
    <xf numFmtId="0" fontId="2" fillId="4" borderId="7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 xfId="0" applyFont="1" applyFill="1" applyBorder="1" applyAlignment="1">
      <alignment horizontal="center" vertical="center" wrapText="1"/>
    </xf>
    <xf numFmtId="49" fontId="2" fillId="2" borderId="67" xfId="0" applyNumberFormat="1" applyFont="1" applyFill="1" applyBorder="1" applyAlignment="1">
      <alignment horizontal="center" vertical="center" wrapText="1"/>
    </xf>
    <xf numFmtId="49" fontId="2" fillId="2" borderId="69" xfId="0" applyNumberFormat="1" applyFont="1" applyFill="1" applyBorder="1" applyAlignment="1">
      <alignment horizontal="center" vertical="center" wrapText="1"/>
    </xf>
    <xf numFmtId="0" fontId="2" fillId="2" borderId="39" xfId="0" applyFont="1" applyFill="1" applyBorder="1" applyAlignment="1">
      <alignment horizontal="center" vertical="center" wrapText="1"/>
    </xf>
    <xf numFmtId="1" fontId="2" fillId="2" borderId="39" xfId="2" applyNumberFormat="1" applyFont="1" applyFill="1" applyBorder="1" applyAlignment="1">
      <alignment horizontal="center" vertical="center" wrapText="1"/>
    </xf>
    <xf numFmtId="1" fontId="2" fillId="2" borderId="3" xfId="2" applyNumberFormat="1" applyFont="1" applyFill="1" applyBorder="1" applyAlignment="1">
      <alignment horizontal="center" vertical="center" wrapText="1"/>
    </xf>
    <xf numFmtId="49" fontId="2" fillId="4" borderId="77" xfId="0" applyNumberFormat="1" applyFont="1" applyFill="1" applyBorder="1" applyAlignment="1">
      <alignment horizontal="center" vertical="center" wrapText="1"/>
    </xf>
    <xf numFmtId="49" fontId="2" fillId="4" borderId="78" xfId="0" applyNumberFormat="1"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47" xfId="0" applyFont="1" applyFill="1" applyBorder="1" applyAlignment="1">
      <alignment horizontal="center" vertical="center" wrapText="1"/>
    </xf>
    <xf numFmtId="1" fontId="2" fillId="4" borderId="2" xfId="2" applyNumberFormat="1" applyFont="1" applyFill="1" applyBorder="1" applyAlignment="1">
      <alignment horizontal="center" vertical="center" wrapText="1"/>
    </xf>
    <xf numFmtId="1" fontId="2" fillId="4" borderId="6" xfId="2" applyNumberFormat="1" applyFont="1" applyFill="1" applyBorder="1" applyAlignment="1">
      <alignment horizontal="center" vertical="center" wrapText="1"/>
    </xf>
    <xf numFmtId="0" fontId="6" fillId="0" borderId="52" xfId="0" applyFont="1" applyBorder="1" applyAlignment="1">
      <alignment horizontal="center" vertical="top"/>
    </xf>
    <xf numFmtId="0" fontId="6" fillId="0" borderId="59" xfId="0" applyFont="1" applyBorder="1" applyAlignment="1">
      <alignment horizontal="center" vertical="top"/>
    </xf>
    <xf numFmtId="0" fontId="6" fillId="0" borderId="11" xfId="0" applyFont="1" applyBorder="1" applyAlignment="1">
      <alignment horizontal="center" vertical="top"/>
    </xf>
    <xf numFmtId="43" fontId="10" fillId="4" borderId="6" xfId="0" applyNumberFormat="1" applyFont="1" applyFill="1" applyBorder="1" applyAlignment="1">
      <alignment horizontal="center" vertical="center" wrapText="1"/>
    </xf>
    <xf numFmtId="3" fontId="2" fillId="4" borderId="36" xfId="0" applyNumberFormat="1" applyFont="1" applyFill="1" applyBorder="1" applyAlignment="1">
      <alignment horizontal="right" vertical="center"/>
    </xf>
    <xf numFmtId="3" fontId="2" fillId="4" borderId="37" xfId="0" applyNumberFormat="1" applyFont="1" applyFill="1" applyBorder="1" applyAlignment="1">
      <alignment horizontal="right" vertical="center"/>
    </xf>
    <xf numFmtId="3" fontId="2" fillId="4" borderId="10" xfId="0" applyNumberFormat="1" applyFont="1" applyFill="1" applyBorder="1" applyAlignment="1">
      <alignment horizontal="right" vertical="center"/>
    </xf>
    <xf numFmtId="0" fontId="2" fillId="2" borderId="40"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3" fontId="2" fillId="0" borderId="36" xfId="0" applyNumberFormat="1" applyFont="1" applyBorder="1" applyAlignment="1">
      <alignment horizontal="right" vertical="center"/>
    </xf>
    <xf numFmtId="3" fontId="2" fillId="0" borderId="37" xfId="0" applyNumberFormat="1" applyFont="1" applyBorder="1" applyAlignment="1">
      <alignment horizontal="right" vertical="center"/>
    </xf>
    <xf numFmtId="3" fontId="2" fillId="0" borderId="10" xfId="0" applyNumberFormat="1" applyFont="1" applyBorder="1" applyAlignment="1">
      <alignment horizontal="right" vertical="center"/>
    </xf>
    <xf numFmtId="43" fontId="10" fillId="0" borderId="6" xfId="0" applyNumberFormat="1" applyFont="1" applyBorder="1" applyAlignment="1">
      <alignment horizontal="center" vertical="center" wrapText="1"/>
    </xf>
    <xf numFmtId="1" fontId="2" fillId="4" borderId="39" xfId="2" applyNumberFormat="1" applyFont="1" applyFill="1" applyBorder="1" applyAlignment="1">
      <alignment horizontal="center" vertical="center" wrapText="1"/>
    </xf>
    <xf numFmtId="3" fontId="9" fillId="0" borderId="59" xfId="0" applyNumberFormat="1" applyFont="1" applyBorder="1" applyAlignment="1">
      <alignment horizontal="left" vertical="top" wrapText="1"/>
    </xf>
    <xf numFmtId="0" fontId="27" fillId="4" borderId="29" xfId="0" applyFont="1" applyFill="1" applyBorder="1" applyAlignment="1">
      <alignment horizontal="center"/>
    </xf>
    <xf numFmtId="0" fontId="27" fillId="4" borderId="25" xfId="0" applyFont="1" applyFill="1" applyBorder="1" applyAlignment="1">
      <alignment horizontal="center"/>
    </xf>
    <xf numFmtId="0" fontId="27" fillId="4" borderId="30" xfId="0" applyFont="1" applyFill="1" applyBorder="1" applyAlignment="1">
      <alignment horizontal="center"/>
    </xf>
    <xf numFmtId="0" fontId="27" fillId="4" borderId="31" xfId="0" applyFont="1" applyFill="1" applyBorder="1" applyAlignment="1">
      <alignment horizontal="center"/>
    </xf>
    <xf numFmtId="0" fontId="27" fillId="4" borderId="32" xfId="0" applyFont="1" applyFill="1" applyBorder="1" applyAlignment="1">
      <alignment horizontal="center"/>
    </xf>
    <xf numFmtId="43" fontId="25" fillId="4" borderId="28" xfId="2" applyFont="1" applyFill="1" applyBorder="1" applyAlignment="1">
      <alignment horizontal="center" vertical="center" wrapText="1"/>
    </xf>
    <xf numFmtId="0" fontId="25" fillId="4" borderId="28" xfId="0" applyFont="1" applyFill="1" applyBorder="1" applyAlignment="1">
      <alignment horizontal="center" vertical="center"/>
    </xf>
    <xf numFmtId="0" fontId="25" fillId="4" borderId="28" xfId="0" applyFont="1" applyFill="1" applyBorder="1" applyAlignment="1">
      <alignment horizontal="center" vertical="center" wrapText="1"/>
    </xf>
    <xf numFmtId="0" fontId="24" fillId="4" borderId="13" xfId="0" applyFont="1" applyFill="1" applyBorder="1" applyAlignment="1">
      <alignment horizontal="center"/>
    </xf>
    <xf numFmtId="0" fontId="24" fillId="4" borderId="14" xfId="0" applyFont="1" applyFill="1" applyBorder="1" applyAlignment="1">
      <alignment horizontal="center"/>
    </xf>
    <xf numFmtId="0" fontId="24" fillId="4" borderId="15" xfId="0" applyFont="1" applyFill="1" applyBorder="1" applyAlignment="1">
      <alignment horizontal="center"/>
    </xf>
    <xf numFmtId="0" fontId="25" fillId="4" borderId="16" xfId="0" applyFont="1" applyFill="1" applyBorder="1" applyAlignment="1">
      <alignment horizontal="center"/>
    </xf>
    <xf numFmtId="0" fontId="25" fillId="4" borderId="0" xfId="0" applyFont="1" applyFill="1" applyAlignment="1">
      <alignment horizontal="center"/>
    </xf>
    <xf numFmtId="0" fontId="25" fillId="4" borderId="17" xfId="0" applyFont="1" applyFill="1" applyBorder="1" applyAlignment="1">
      <alignment horizontal="center"/>
    </xf>
    <xf numFmtId="0" fontId="25" fillId="4" borderId="18" xfId="0" applyFont="1" applyFill="1" applyBorder="1" applyAlignment="1">
      <alignment horizontal="center"/>
    </xf>
    <xf numFmtId="0" fontId="25" fillId="4" borderId="19" xfId="0" applyFont="1" applyFill="1" applyBorder="1" applyAlignment="1">
      <alignment horizontal="center"/>
    </xf>
    <xf numFmtId="0" fontId="25" fillId="4" borderId="20" xfId="0" applyFont="1" applyFill="1" applyBorder="1" applyAlignment="1">
      <alignment horizontal="center"/>
    </xf>
    <xf numFmtId="0" fontId="25" fillId="4" borderId="21" xfId="0" applyFont="1" applyFill="1" applyBorder="1" applyAlignment="1">
      <alignment horizontal="center"/>
    </xf>
    <xf numFmtId="0" fontId="25" fillId="4" borderId="22" xfId="0" applyFont="1" applyFill="1" applyBorder="1" applyAlignment="1">
      <alignment horizontal="center"/>
    </xf>
    <xf numFmtId="0" fontId="25" fillId="4" borderId="23" xfId="0" applyFont="1" applyFill="1" applyBorder="1" applyAlignment="1">
      <alignment horizontal="center"/>
    </xf>
    <xf numFmtId="0" fontId="26" fillId="4" borderId="16" xfId="0" applyFont="1" applyFill="1" applyBorder="1" applyAlignment="1">
      <alignment horizontal="center" vertical="center"/>
    </xf>
    <xf numFmtId="0" fontId="26" fillId="4" borderId="0" xfId="0" applyFont="1" applyFill="1" applyAlignment="1">
      <alignment horizontal="center" vertical="center"/>
    </xf>
    <xf numFmtId="0" fontId="26" fillId="4" borderId="17" xfId="0" applyFont="1" applyFill="1" applyBorder="1" applyAlignment="1">
      <alignment horizontal="center" vertical="center"/>
    </xf>
    <xf numFmtId="0" fontId="24" fillId="4" borderId="28" xfId="0" applyFont="1" applyFill="1" applyBorder="1" applyAlignment="1">
      <alignment horizontal="center"/>
    </xf>
    <xf numFmtId="0" fontId="27" fillId="4" borderId="28" xfId="0" applyFont="1" applyFill="1" applyBorder="1" applyAlignment="1">
      <alignment horizontal="center"/>
    </xf>
    <xf numFmtId="1" fontId="2" fillId="2" borderId="38" xfId="2" applyNumberFormat="1" applyFont="1" applyFill="1" applyBorder="1" applyAlignment="1">
      <alignment horizontal="center" vertical="center" wrapText="1"/>
    </xf>
    <xf numFmtId="1" fontId="2" fillId="2" borderId="43" xfId="2"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0" fontId="24" fillId="4" borderId="29" xfId="0" applyFont="1" applyFill="1" applyBorder="1" applyAlignment="1">
      <alignment horizontal="left"/>
    </xf>
    <xf numFmtId="0" fontId="24" fillId="4" borderId="25" xfId="0" applyFont="1" applyFill="1" applyBorder="1" applyAlignment="1">
      <alignment horizontal="left"/>
    </xf>
    <xf numFmtId="0" fontId="24" fillId="4" borderId="30" xfId="0" applyFont="1" applyFill="1" applyBorder="1" applyAlignment="1">
      <alignment horizontal="left"/>
    </xf>
    <xf numFmtId="0" fontId="24" fillId="4" borderId="28" xfId="0" applyFont="1" applyFill="1" applyBorder="1" applyAlignment="1">
      <alignment horizontal="left"/>
    </xf>
  </cellXfs>
  <cellStyles count="7">
    <cellStyle name="Comma" xfId="2" builtinId="3"/>
    <cellStyle name="Normal" xfId="0" builtinId="0"/>
    <cellStyle name="Normal 2" xfId="1" xr:uid="{00000000-0005-0000-0000-000002000000}"/>
    <cellStyle name="Normal 2 2" xfId="3" xr:uid="{7B8B1E18-D51D-453C-9156-09EC55E41037}"/>
    <cellStyle name="Normal 3" xfId="4" xr:uid="{DBE85933-2AE5-4AF2-B453-0561017702B0}"/>
    <cellStyle name="Per cent 2" xfId="5" xr:uid="{D509DFA9-AD24-4B6B-8717-D8D1F823B993}"/>
    <cellStyle name="Percent" xfId="6" builtinId="5"/>
  </cellStyles>
  <dxfs count="0"/>
  <tableStyles count="0" defaultTableStyle="TableStyleMedium9" defaultPivotStyle="PivotStyleLight16"/>
  <colors>
    <mruColors>
      <color rgb="FFFFFFCC"/>
      <color rgb="FF9CAA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658530</xdr:colOff>
      <xdr:row>0</xdr:row>
      <xdr:rowOff>92580</xdr:rowOff>
    </xdr:from>
    <xdr:to>
      <xdr:col>3</xdr:col>
      <xdr:colOff>623799</xdr:colOff>
      <xdr:row>4</xdr:row>
      <xdr:rowOff>66260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24250" y="92580"/>
          <a:ext cx="1204409" cy="785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143387</xdr:colOff>
      <xdr:row>0</xdr:row>
      <xdr:rowOff>122903</xdr:rowOff>
    </xdr:from>
    <xdr:to>
      <xdr:col>7</xdr:col>
      <xdr:colOff>853257</xdr:colOff>
      <xdr:row>4</xdr:row>
      <xdr:rowOff>112661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465484" y="122903"/>
          <a:ext cx="2051563" cy="6452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12701</xdr:rowOff>
    </xdr:from>
    <xdr:to>
      <xdr:col>10</xdr:col>
      <xdr:colOff>3175</xdr:colOff>
      <xdr:row>4</xdr:row>
      <xdr:rowOff>139701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8848725" y="12701"/>
          <a:ext cx="2051050" cy="774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981075</xdr:colOff>
      <xdr:row>0</xdr:row>
      <xdr:rowOff>76201</xdr:rowOff>
    </xdr:from>
    <xdr:to>
      <xdr:col>6</xdr:col>
      <xdr:colOff>1905</xdr:colOff>
      <xdr:row>4</xdr:row>
      <xdr:rowOff>94299</xdr:rowOff>
    </xdr:to>
    <xdr:pic>
      <xdr:nvPicPr>
        <xdr:cNvPr id="3" name="Picture 2">
          <a:extLst>
            <a:ext uri="{FF2B5EF4-FFF2-40B4-BE49-F238E27FC236}">
              <a16:creationId xmlns:a16="http://schemas.microsoft.com/office/drawing/2014/main" id="{CD037C6E-AAE0-462E-B254-9C5DE8727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6150" y="76201"/>
          <a:ext cx="1005840" cy="621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47624</xdr:colOff>
      <xdr:row>0</xdr:row>
      <xdr:rowOff>85725</xdr:rowOff>
    </xdr:from>
    <xdr:to>
      <xdr:col>7</xdr:col>
      <xdr:colOff>592882</xdr:colOff>
      <xdr:row>4</xdr:row>
      <xdr:rowOff>49374</xdr:rowOff>
    </xdr:to>
    <xdr:pic>
      <xdr:nvPicPr>
        <xdr:cNvPr id="4" name="Picture 3">
          <a:extLst>
            <a:ext uri="{FF2B5EF4-FFF2-40B4-BE49-F238E27FC236}">
              <a16:creationId xmlns:a16="http://schemas.microsoft.com/office/drawing/2014/main" id="{AF631B26-5899-41D0-9E68-88B714DAB7D4}"/>
            </a:ext>
          </a:extLst>
        </xdr:cNvPr>
        <xdr:cNvPicPr>
          <a:picLocks noChangeAspect="1"/>
        </xdr:cNvPicPr>
      </xdr:nvPicPr>
      <xdr:blipFill>
        <a:blip xmlns:r="http://schemas.openxmlformats.org/officeDocument/2006/relationships" r:embed="rId1"/>
        <a:stretch>
          <a:fillRect/>
        </a:stretch>
      </xdr:blipFill>
      <xdr:spPr>
        <a:xfrm>
          <a:off x="5924549" y="85725"/>
          <a:ext cx="2174033" cy="611349"/>
        </a:xfrm>
        <a:prstGeom prst="rect">
          <a:avLst/>
        </a:prstGeom>
      </xdr:spPr>
    </xdr:pic>
    <xdr:clientData/>
  </xdr:twoCellAnchor>
  <xdr:twoCellAnchor>
    <xdr:from>
      <xdr:col>3</xdr:col>
      <xdr:colOff>409575</xdr:colOff>
      <xdr:row>10</xdr:row>
      <xdr:rowOff>228600</xdr:rowOff>
    </xdr:from>
    <xdr:to>
      <xdr:col>3</xdr:col>
      <xdr:colOff>590550</xdr:colOff>
      <xdr:row>31</xdr:row>
      <xdr:rowOff>114300</xdr:rowOff>
    </xdr:to>
    <xdr:sp macro="" textlink="">
      <xdr:nvSpPr>
        <xdr:cNvPr id="5" name="Right Brace 4">
          <a:extLst>
            <a:ext uri="{FF2B5EF4-FFF2-40B4-BE49-F238E27FC236}">
              <a16:creationId xmlns:a16="http://schemas.microsoft.com/office/drawing/2014/main" id="{69DCBF07-09CE-4C07-AF55-7A3CE807DCCD}"/>
            </a:ext>
          </a:extLst>
        </xdr:cNvPr>
        <xdr:cNvSpPr/>
      </xdr:nvSpPr>
      <xdr:spPr>
        <a:xfrm>
          <a:off x="4924425" y="1990725"/>
          <a:ext cx="180975" cy="3238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VI"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47625</xdr:colOff>
      <xdr:row>0</xdr:row>
      <xdr:rowOff>85725</xdr:rowOff>
    </xdr:from>
    <xdr:to>
      <xdr:col>7</xdr:col>
      <xdr:colOff>304800</xdr:colOff>
      <xdr:row>4</xdr:row>
      <xdr:rowOff>57150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924550" y="85725"/>
          <a:ext cx="1885950" cy="581025"/>
        </a:xfrm>
        <a:prstGeom prst="rect">
          <a:avLst/>
        </a:prstGeom>
      </xdr:spPr>
    </xdr:pic>
    <xdr:clientData/>
  </xdr:twoCellAnchor>
  <xdr:twoCellAnchor>
    <xdr:from>
      <xdr:col>3</xdr:col>
      <xdr:colOff>409575</xdr:colOff>
      <xdr:row>10</xdr:row>
      <xdr:rowOff>228600</xdr:rowOff>
    </xdr:from>
    <xdr:to>
      <xdr:col>3</xdr:col>
      <xdr:colOff>590550</xdr:colOff>
      <xdr:row>31</xdr:row>
      <xdr:rowOff>114300</xdr:rowOff>
    </xdr:to>
    <xdr:sp macro="" textlink="">
      <xdr:nvSpPr>
        <xdr:cNvPr id="5" name="Right Brace 4">
          <a:extLst>
            <a:ext uri="{FF2B5EF4-FFF2-40B4-BE49-F238E27FC236}">
              <a16:creationId xmlns:a16="http://schemas.microsoft.com/office/drawing/2014/main" id="{A6954B59-4878-4892-9B32-31B00B875C80}"/>
            </a:ext>
          </a:extLst>
        </xdr:cNvPr>
        <xdr:cNvSpPr/>
      </xdr:nvSpPr>
      <xdr:spPr>
        <a:xfrm>
          <a:off x="4924425" y="1990725"/>
          <a:ext cx="180975" cy="3238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VI"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193040</xdr:colOff>
      <xdr:row>0</xdr:row>
      <xdr:rowOff>139128</xdr:rowOff>
    </xdr:from>
    <xdr:to>
      <xdr:col>13</xdr:col>
      <xdr:colOff>560705</xdr:colOff>
      <xdr:row>3</xdr:row>
      <xdr:rowOff>17488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93040" y="139128"/>
          <a:ext cx="7797165" cy="3736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994775</xdr:colOff>
      <xdr:row>0</xdr:row>
      <xdr:rowOff>76201</xdr:rowOff>
    </xdr:from>
    <xdr:to>
      <xdr:col>3</xdr:col>
      <xdr:colOff>2154299</xdr:colOff>
      <xdr:row>4</xdr:row>
      <xdr:rowOff>94299</xdr:rowOff>
    </xdr:to>
    <xdr:pic>
      <xdr:nvPicPr>
        <xdr:cNvPr id="2" name="Picture 1">
          <a:extLst>
            <a:ext uri="{FF2B5EF4-FFF2-40B4-BE49-F238E27FC236}">
              <a16:creationId xmlns:a16="http://schemas.microsoft.com/office/drawing/2014/main" id="{D0808228-E1F2-4BFA-8BA6-886276988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8820" y="76201"/>
          <a:ext cx="1144284" cy="6326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193040</xdr:colOff>
      <xdr:row>0</xdr:row>
      <xdr:rowOff>139128</xdr:rowOff>
    </xdr:from>
    <xdr:to>
      <xdr:col>14</xdr:col>
      <xdr:colOff>267335</xdr:colOff>
      <xdr:row>3</xdr:row>
      <xdr:rowOff>17488</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193040" y="139128"/>
          <a:ext cx="9570720" cy="3641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YED%20AHMED%20MOINUDDIN\Syed%2020%2011%202016\Syed%20Ahmed%20Moinuddin\Backup\Contracts,%20Billing%20&amp;%20Estimation\Contract%20Documents\A4%20Canal,%20Toshka,%20Egypt\Proposals\BoQ%20A4%20V_19%20with%20Profi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P\Downloads\BOQ.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7"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jerry.basco/Desktop/Main%20Camp%20Supervision/Supervision/Std.%20BOQ%20for%20Prefab%20Buildings.xlsx" TargetMode="External"/><Relationship Id="rId1" Type="http://schemas.openxmlformats.org/officeDocument/2006/relationships/externalLinkPath" Target="/Users/jerry.basco/Desktop/Main%20Camp%20Supervision/Supervision/Std.%20BOQ%20for%20Prefab%20Build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ummary "/>
      <sheetName val="E.BOQ EGP"/>
      <sheetName val="E.BOQ SAR"/>
      <sheetName val="Measurement"/>
      <sheetName val="Preliminaries"/>
      <sheetName val="Engineering"/>
      <sheetName val="Construction"/>
      <sheetName val="Install Pump &amp; Pivot"/>
      <sheetName val="Equipment Estimated Cost"/>
    </sheetNames>
    <sheetDataSet>
      <sheetData sheetId="0">
        <row r="10">
          <cell r="O10">
            <v>0.4325530744236557</v>
          </cell>
        </row>
      </sheetData>
      <sheetData sheetId="1"/>
      <sheetData sheetId="2">
        <row r="3">
          <cell r="P3">
            <v>16</v>
          </cell>
        </row>
        <row r="113">
          <cell r="D113">
            <v>39</v>
          </cell>
        </row>
      </sheetData>
      <sheetData sheetId="3">
        <row r="147">
          <cell r="H147">
            <v>4650</v>
          </cell>
        </row>
      </sheetData>
      <sheetData sheetId="4">
        <row r="5">
          <cell r="D5">
            <v>15</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PRICE BREAKDOWN"/>
      <sheetName val="BOQ"/>
      <sheetName val="DESIGN COST"/>
      <sheetName val="COST BREAKDOWN"/>
      <sheetName val="Price Details"/>
      <sheetName val="Project Direct Cost"/>
      <sheetName val="Preliminaries &amp; Supervision"/>
      <sheetName val="Dr. Osama (June)"/>
      <sheetName val="Currency Rate"/>
      <sheetName val="Manpower &amp; Equipment"/>
      <sheetName val="Schedule"/>
      <sheetName val="Activity Breakdown"/>
    </sheetNames>
    <sheetDataSet>
      <sheetData sheetId="0"/>
      <sheetData sheetId="1"/>
      <sheetData sheetId="2">
        <row r="25">
          <cell r="H25">
            <v>84357.011397698632</v>
          </cell>
        </row>
      </sheetData>
      <sheetData sheetId="3">
        <row r="10">
          <cell r="A10">
            <v>1</v>
          </cell>
          <cell r="R10">
            <v>3909680.15625</v>
          </cell>
        </row>
        <row r="11">
          <cell r="A11">
            <v>2</v>
          </cell>
          <cell r="R11">
            <v>2278645.2590000001</v>
          </cell>
        </row>
        <row r="12">
          <cell r="A12">
            <v>3</v>
          </cell>
          <cell r="R12">
            <v>1279684.7795900942</v>
          </cell>
        </row>
        <row r="13">
          <cell r="A13">
            <v>4</v>
          </cell>
          <cell r="B13" t="str">
            <v xml:space="preserve">Supply &amp; installation of concrete pump foundation including earthworks, formworks, re-bars, and concrete works. </v>
          </cell>
          <cell r="R13">
            <v>1253863.0430616981</v>
          </cell>
        </row>
        <row r="14">
          <cell r="A14">
            <v>5</v>
          </cell>
          <cell r="B14" t="str">
            <v>Installation of HDPE Pipe including earthworks.</v>
          </cell>
          <cell r="R14">
            <v>1135255.2749999999</v>
          </cell>
        </row>
        <row r="15">
          <cell r="A15">
            <v>6</v>
          </cell>
          <cell r="B15" t="str">
            <v>Pump Installation</v>
          </cell>
          <cell r="R15">
            <v>1801992.5</v>
          </cell>
        </row>
        <row r="16">
          <cell r="A16">
            <v>7</v>
          </cell>
          <cell r="B16" t="str">
            <v>Supply &amp; installation of service gravel roads as per the approved design.</v>
          </cell>
          <cell r="R16">
            <v>9627376.6160000004</v>
          </cell>
        </row>
      </sheetData>
      <sheetData sheetId="4"/>
      <sheetData sheetId="5"/>
      <sheetData sheetId="6"/>
      <sheetData sheetId="7"/>
      <sheetData sheetId="8">
        <row r="6">
          <cell r="G6">
            <v>4.5</v>
          </cell>
        </row>
      </sheetData>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7"/>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OQ"/>
      <sheetName val="Sheet1"/>
      <sheetName val="Currency Rate"/>
    </sheetNames>
    <sheetDataSet>
      <sheetData sheetId="0">
        <row r="7">
          <cell r="H7" t="str">
            <v>SAR</v>
          </cell>
        </row>
      </sheetData>
      <sheetData sheetId="1"/>
      <sheetData sheetId="2">
        <row r="4">
          <cell r="D4" t="str">
            <v>USD</v>
          </cell>
          <cell r="E4" t="str">
            <v>SAR</v>
          </cell>
          <cell r="F4" t="str">
            <v>SDG</v>
          </cell>
          <cell r="G4" t="str">
            <v>EGP</v>
          </cell>
        </row>
        <row r="5">
          <cell r="C5" t="str">
            <v>USD</v>
          </cell>
          <cell r="D5">
            <v>1</v>
          </cell>
          <cell r="E5">
            <v>3.75</v>
          </cell>
          <cell r="F5">
            <v>16.875</v>
          </cell>
          <cell r="G5">
            <v>16.875</v>
          </cell>
        </row>
        <row r="6">
          <cell r="C6" t="str">
            <v>SAR</v>
          </cell>
          <cell r="D6">
            <v>0.26666666666666666</v>
          </cell>
          <cell r="E6">
            <v>1</v>
          </cell>
          <cell r="F6">
            <v>4.5</v>
          </cell>
          <cell r="G6">
            <v>4.5</v>
          </cell>
        </row>
        <row r="7">
          <cell r="C7" t="str">
            <v>SDG</v>
          </cell>
          <cell r="D7">
            <v>5.9259259259259262E-2</v>
          </cell>
          <cell r="E7">
            <v>0.22222222222222224</v>
          </cell>
          <cell r="F7">
            <v>1</v>
          </cell>
          <cell r="G7">
            <v>1</v>
          </cell>
        </row>
        <row r="8">
          <cell r="C8" t="str">
            <v>EGP</v>
          </cell>
          <cell r="D8">
            <v>5.9259259259259262E-2</v>
          </cell>
          <cell r="E8">
            <v>0.22222222222222224</v>
          </cell>
          <cell r="F8">
            <v>1</v>
          </cell>
          <cell r="G8">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view="pageBreakPreview" zoomScale="107" zoomScaleNormal="100" zoomScaleSheetLayoutView="107" workbookViewId="0">
      <selection activeCell="A13" sqref="A13:B13"/>
    </sheetView>
  </sheetViews>
  <sheetFormatPr defaultColWidth="8.796875" defaultRowHeight="12.5" x14ac:dyDescent="0.3"/>
  <cols>
    <col min="1" max="1" width="11.19921875" style="32" customWidth="1"/>
    <col min="2" max="2" width="86.19921875" style="32" customWidth="1"/>
    <col min="3" max="3" width="18.19921875" style="32" customWidth="1"/>
    <col min="4" max="4" width="13.296875" style="32" bestFit="1" customWidth="1"/>
    <col min="5" max="5" width="15.69921875" style="32" bestFit="1" customWidth="1"/>
    <col min="6" max="6" width="13.296875" style="32" bestFit="1" customWidth="1"/>
    <col min="7" max="16384" width="8.796875" style="32"/>
  </cols>
  <sheetData>
    <row r="1" spans="1:6" ht="15.5" x14ac:dyDescent="0.3">
      <c r="B1" s="33"/>
    </row>
    <row r="2" spans="1:6" ht="18" x14ac:dyDescent="0.3">
      <c r="A2" s="34" t="s">
        <v>6</v>
      </c>
      <c r="B2" s="35"/>
    </row>
    <row r="3" spans="1:6" ht="18" x14ac:dyDescent="0.3">
      <c r="A3" s="34" t="s">
        <v>22</v>
      </c>
      <c r="B3" s="35"/>
    </row>
    <row r="4" spans="1:6" ht="13" x14ac:dyDescent="0.3">
      <c r="A4" s="34" t="s">
        <v>18</v>
      </c>
    </row>
    <row r="6" spans="1:6" ht="13" x14ac:dyDescent="0.3">
      <c r="A6" s="340" t="s">
        <v>8</v>
      </c>
      <c r="B6" s="342" t="s">
        <v>19</v>
      </c>
      <c r="C6" s="344" t="s">
        <v>7</v>
      </c>
      <c r="D6" s="345"/>
    </row>
    <row r="7" spans="1:6" ht="13" x14ac:dyDescent="0.3">
      <c r="A7" s="341"/>
      <c r="B7" s="343"/>
      <c r="C7" s="36" t="s">
        <v>5</v>
      </c>
      <c r="D7" s="36" t="s">
        <v>9</v>
      </c>
    </row>
    <row r="8" spans="1:6" ht="13" x14ac:dyDescent="0.3">
      <c r="A8" s="37"/>
      <c r="B8" s="38"/>
      <c r="C8" s="37"/>
      <c r="D8" s="37"/>
    </row>
    <row r="9" spans="1:6" x14ac:dyDescent="0.3">
      <c r="A9" s="39"/>
      <c r="B9" s="40" t="s">
        <v>16</v>
      </c>
      <c r="C9" s="41"/>
      <c r="D9" s="41"/>
    </row>
    <row r="10" spans="1:6" ht="23" x14ac:dyDescent="0.3">
      <c r="A10" s="42">
        <f>'[2]COST BREAKDOWN'!A10</f>
        <v>1</v>
      </c>
      <c r="B10" s="43" t="s">
        <v>23</v>
      </c>
      <c r="C10" s="44">
        <f>D10/'[2]Currency Rate'!$G$6</f>
        <v>868817.8125</v>
      </c>
      <c r="D10" s="44">
        <f>'[2]COST BREAKDOWN'!R10</f>
        <v>3909680.15625</v>
      </c>
    </row>
    <row r="11" spans="1:6" ht="23" x14ac:dyDescent="0.3">
      <c r="A11" s="45">
        <f>'[2]COST BREAKDOWN'!A11</f>
        <v>2</v>
      </c>
      <c r="B11" s="43" t="s">
        <v>24</v>
      </c>
      <c r="C11" s="44">
        <f>D11/'[2]Currency Rate'!$G$6</f>
        <v>506365.6131111111</v>
      </c>
      <c r="D11" s="44">
        <f>'[2]COST BREAKDOWN'!R11</f>
        <v>2278645.2590000001</v>
      </c>
    </row>
    <row r="12" spans="1:6" ht="23" x14ac:dyDescent="0.3">
      <c r="A12" s="46">
        <f>'[2]COST BREAKDOWN'!A12</f>
        <v>3</v>
      </c>
      <c r="B12" s="43" t="s">
        <v>25</v>
      </c>
      <c r="C12" s="44">
        <f>D12/'[2]Currency Rate'!$G$6</f>
        <v>284374.39546446537</v>
      </c>
      <c r="D12" s="44">
        <f>'[2]COST BREAKDOWN'!R12</f>
        <v>1279684.7795900942</v>
      </c>
      <c r="E12" s="47"/>
      <c r="F12" s="48"/>
    </row>
    <row r="13" spans="1:6" ht="23" x14ac:dyDescent="0.3">
      <c r="A13" s="46">
        <f>'[2]COST BREAKDOWN'!A13</f>
        <v>4</v>
      </c>
      <c r="B13" s="43" t="str">
        <f>'[2]COST BREAKDOWN'!B13</f>
        <v xml:space="preserve">Supply &amp; installation of concrete pump foundation including earthworks, formworks, re-bars, and concrete works. </v>
      </c>
      <c r="C13" s="44">
        <f>D13/'[2]Currency Rate'!$G$6</f>
        <v>278636.23179148848</v>
      </c>
      <c r="D13" s="44">
        <f>'[2]COST BREAKDOWN'!R13</f>
        <v>1253863.0430616981</v>
      </c>
      <c r="E13" s="47"/>
      <c r="F13" s="48"/>
    </row>
    <row r="14" spans="1:6" ht="13" x14ac:dyDescent="0.3">
      <c r="A14" s="46">
        <f>'[2]COST BREAKDOWN'!A14</f>
        <v>5</v>
      </c>
      <c r="B14" s="43" t="str">
        <f>'[2]COST BREAKDOWN'!B14</f>
        <v>Installation of HDPE Pipe including earthworks.</v>
      </c>
      <c r="C14" s="44">
        <f>D14/'[2]Currency Rate'!$G$6</f>
        <v>252278.94999999998</v>
      </c>
      <c r="D14" s="44">
        <f>'[2]COST BREAKDOWN'!R14</f>
        <v>1135255.2749999999</v>
      </c>
      <c r="E14" s="47"/>
      <c r="F14" s="48"/>
    </row>
    <row r="15" spans="1:6" ht="13" x14ac:dyDescent="0.3">
      <c r="A15" s="46">
        <f>'[2]COST BREAKDOWN'!A15</f>
        <v>6</v>
      </c>
      <c r="B15" s="43" t="str">
        <f>'[2]COST BREAKDOWN'!B15</f>
        <v>Pump Installation</v>
      </c>
      <c r="C15" s="44">
        <f>D15/'[2]Currency Rate'!$G$6</f>
        <v>400442.77777777775</v>
      </c>
      <c r="D15" s="44">
        <f>'[2]COST BREAKDOWN'!R15</f>
        <v>1801992.5</v>
      </c>
      <c r="E15" s="47"/>
      <c r="F15" s="48"/>
    </row>
    <row r="16" spans="1:6" ht="13" x14ac:dyDescent="0.3">
      <c r="A16" s="46"/>
      <c r="B16" s="43"/>
      <c r="C16" s="44"/>
      <c r="D16" s="44"/>
      <c r="E16" s="47"/>
      <c r="F16" s="48"/>
    </row>
    <row r="17" spans="1:6" ht="13" x14ac:dyDescent="0.3">
      <c r="A17" s="46"/>
      <c r="B17" s="43"/>
      <c r="C17" s="44"/>
      <c r="D17" s="44"/>
      <c r="E17" s="47"/>
      <c r="F17" s="48"/>
    </row>
    <row r="18" spans="1:6" ht="13" x14ac:dyDescent="0.3">
      <c r="A18" s="46"/>
      <c r="B18" s="43"/>
      <c r="C18" s="44"/>
      <c r="D18" s="44"/>
      <c r="E18" s="47"/>
      <c r="F18" s="48"/>
    </row>
    <row r="19" spans="1:6" ht="13" x14ac:dyDescent="0.3">
      <c r="A19" s="46"/>
      <c r="B19" s="43"/>
      <c r="C19" s="44"/>
      <c r="D19" s="44"/>
      <c r="E19" s="47"/>
      <c r="F19" s="48"/>
    </row>
    <row r="20" spans="1:6" ht="13" x14ac:dyDescent="0.3">
      <c r="A20" s="46"/>
      <c r="B20" s="43"/>
      <c r="C20" s="44"/>
      <c r="D20" s="44"/>
      <c r="E20" s="47"/>
      <c r="F20" s="48"/>
    </row>
    <row r="21" spans="1:6" ht="13" x14ac:dyDescent="0.3">
      <c r="A21" s="46"/>
      <c r="B21" s="43"/>
      <c r="C21" s="44"/>
      <c r="D21" s="44"/>
      <c r="E21" s="47"/>
      <c r="F21" s="48"/>
    </row>
    <row r="22" spans="1:6" ht="13" x14ac:dyDescent="0.3">
      <c r="A22" s="46">
        <f>'[2]COST BREAKDOWN'!A16</f>
        <v>7</v>
      </c>
      <c r="B22" s="43" t="str">
        <f>'[2]COST BREAKDOWN'!B16</f>
        <v>Supply &amp; installation of service gravel roads as per the approved design.</v>
      </c>
      <c r="C22" s="44">
        <f>D22/'[2]Currency Rate'!$G$6</f>
        <v>2139417.0257777777</v>
      </c>
      <c r="D22" s="44">
        <f>'[2]COST BREAKDOWN'!R16</f>
        <v>9627376.6160000004</v>
      </c>
      <c r="E22" s="47"/>
      <c r="F22" s="48"/>
    </row>
    <row r="23" spans="1:6" ht="13" x14ac:dyDescent="0.3">
      <c r="A23" s="46">
        <v>8</v>
      </c>
      <c r="B23" s="43" t="s">
        <v>20</v>
      </c>
      <c r="C23" s="44">
        <f>D23/'[2]Currency Rate'!$G$6</f>
        <v>18746.00253282192</v>
      </c>
      <c r="D23" s="44">
        <f>'[2]DESIGN COST'!H25</f>
        <v>84357.011397698632</v>
      </c>
      <c r="E23" s="47"/>
      <c r="F23" s="48"/>
    </row>
    <row r="24" spans="1:6" x14ac:dyDescent="0.3">
      <c r="A24" s="49"/>
      <c r="B24" s="50"/>
      <c r="C24" s="44"/>
      <c r="D24" s="51"/>
    </row>
    <row r="25" spans="1:6" ht="13" x14ac:dyDescent="0.3">
      <c r="A25" s="346" t="s">
        <v>21</v>
      </c>
      <c r="B25" s="347"/>
      <c r="C25" s="52">
        <f>SUM(C10:C24)</f>
        <v>4749078.8089554422</v>
      </c>
      <c r="D25" s="52">
        <f>SUM(D10:D24)</f>
        <v>21370854.640299492</v>
      </c>
      <c r="E25" s="47"/>
    </row>
  </sheetData>
  <mergeCells count="4">
    <mergeCell ref="A6:A7"/>
    <mergeCell ref="B6:B7"/>
    <mergeCell ref="C6:D6"/>
    <mergeCell ref="A25:B25"/>
  </mergeCells>
  <pageMargins left="0.7" right="0.7" top="0.75" bottom="0.75" header="0.3" footer="0.3"/>
  <pageSetup scale="78" orientation="portrait" verticalDpi="300" r:id="rId1"/>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CF06A-B2A0-4B5E-B6E9-237F23E28C92}">
  <dimension ref="A1:J58"/>
  <sheetViews>
    <sheetView topLeftCell="A34" workbookViewId="0">
      <selection activeCell="G12" sqref="G12:G32"/>
    </sheetView>
  </sheetViews>
  <sheetFormatPr defaultColWidth="9.296875" defaultRowHeight="11.5" x14ac:dyDescent="0.3"/>
  <cols>
    <col min="1" max="1" width="10.796875" style="17" customWidth="1"/>
    <col min="2" max="2" width="58.296875" style="12" customWidth="1"/>
    <col min="3" max="3" width="9.796875" style="12" customWidth="1"/>
    <col min="4" max="4" width="10.5" style="179" customWidth="1"/>
    <col min="5" max="5" width="13.296875" style="12" customWidth="1"/>
    <col min="6" max="6" width="13.19921875" style="12" customWidth="1"/>
    <col min="7" max="7" width="15.296875" style="12" customWidth="1"/>
    <col min="8" max="8" width="15.5" style="12" customWidth="1"/>
    <col min="9" max="9" width="9.296875" style="12"/>
    <col min="10" max="10" width="10.19921875" style="12" bestFit="1" customWidth="1"/>
    <col min="11" max="16384" width="9.296875" style="12"/>
  </cols>
  <sheetData>
    <row r="1" spans="1:8" x14ac:dyDescent="0.3">
      <c r="A1" s="79"/>
      <c r="B1" s="79"/>
      <c r="C1" s="79"/>
      <c r="E1" s="79"/>
      <c r="F1" s="79"/>
      <c r="G1" s="79"/>
      <c r="H1" s="79"/>
    </row>
    <row r="2" spans="1:8" x14ac:dyDescent="0.3">
      <c r="A2" s="81" t="s">
        <v>183</v>
      </c>
      <c r="B2" s="79"/>
      <c r="C2" s="79"/>
      <c r="E2" s="79"/>
      <c r="F2" s="79"/>
      <c r="G2" s="79"/>
      <c r="H2" s="79"/>
    </row>
    <row r="3" spans="1:8" x14ac:dyDescent="0.3">
      <c r="A3" s="236" t="s">
        <v>202</v>
      </c>
      <c r="B3" s="79"/>
      <c r="C3" s="79"/>
      <c r="E3" s="79"/>
      <c r="F3" s="79"/>
      <c r="G3" s="79"/>
      <c r="H3" s="79"/>
    </row>
    <row r="4" spans="1:8" x14ac:dyDescent="0.3">
      <c r="A4" s="81" t="s">
        <v>12</v>
      </c>
      <c r="B4" s="79"/>
      <c r="C4" s="79"/>
      <c r="E4" s="79"/>
      <c r="F4" s="79"/>
      <c r="G4" s="79"/>
      <c r="H4" s="79"/>
    </row>
    <row r="5" spans="1:8" x14ac:dyDescent="0.3">
      <c r="A5" s="79"/>
      <c r="B5" s="79"/>
      <c r="C5" s="79"/>
      <c r="E5" s="79"/>
      <c r="F5" s="79"/>
      <c r="G5" s="79"/>
      <c r="H5" s="79"/>
    </row>
    <row r="6" spans="1:8" ht="21" customHeight="1" x14ac:dyDescent="0.3">
      <c r="A6" s="397" t="s">
        <v>8</v>
      </c>
      <c r="B6" s="379" t="s">
        <v>19</v>
      </c>
      <c r="C6" s="379" t="s">
        <v>85</v>
      </c>
      <c r="D6" s="380" t="s">
        <v>181</v>
      </c>
      <c r="E6" s="395" t="s">
        <v>192</v>
      </c>
      <c r="F6" s="399"/>
      <c r="G6" s="395" t="s">
        <v>7</v>
      </c>
      <c r="H6" s="396"/>
    </row>
    <row r="7" spans="1:8" ht="21" customHeight="1" x14ac:dyDescent="0.3">
      <c r="A7" s="398"/>
      <c r="B7" s="368"/>
      <c r="C7" s="368"/>
      <c r="D7" s="381"/>
      <c r="E7" s="59" t="s">
        <v>9</v>
      </c>
      <c r="F7" s="59" t="s">
        <v>5</v>
      </c>
      <c r="G7" s="59" t="str">
        <f>E7</f>
        <v>SDG</v>
      </c>
      <c r="H7" s="177" t="str">
        <f>F7</f>
        <v>SAR</v>
      </c>
    </row>
    <row r="8" spans="1:8" ht="12.75" customHeight="1" x14ac:dyDescent="0.3">
      <c r="A8" s="143"/>
      <c r="B8" s="216"/>
      <c r="C8" s="217"/>
      <c r="D8" s="181"/>
      <c r="E8" s="218"/>
      <c r="F8" s="218"/>
      <c r="G8" s="218"/>
      <c r="H8" s="219"/>
    </row>
    <row r="9" spans="1:8" s="11" customFormat="1" x14ac:dyDescent="0.3">
      <c r="A9" s="145"/>
      <c r="B9" s="43"/>
      <c r="C9" s="211"/>
      <c r="D9" s="186"/>
      <c r="E9" s="220"/>
      <c r="F9" s="221"/>
      <c r="G9" s="221"/>
      <c r="H9" s="222"/>
    </row>
    <row r="10" spans="1:8" x14ac:dyDescent="0.3">
      <c r="A10" s="145">
        <v>1</v>
      </c>
      <c r="B10" s="148" t="s">
        <v>179</v>
      </c>
      <c r="C10" s="211"/>
      <c r="D10" s="186"/>
      <c r="E10" s="220"/>
      <c r="F10" s="212"/>
      <c r="G10" s="212"/>
      <c r="H10" s="213"/>
    </row>
    <row r="11" spans="1:8" ht="24" customHeight="1" x14ac:dyDescent="0.3">
      <c r="A11" s="145">
        <v>1.1000000000000001</v>
      </c>
      <c r="B11" s="148" t="s">
        <v>180</v>
      </c>
      <c r="C11" s="211" t="s">
        <v>13</v>
      </c>
      <c r="D11" s="186">
        <v>1</v>
      </c>
      <c r="E11" s="212">
        <v>195000</v>
      </c>
      <c r="F11" s="212" t="e">
        <f>E11*(IF($E$7=#REF!,SUMIFS(#REF!,#REF!,'BOQ-Hook up'!$F$7),IF($E$7=#REF!,SUMIFS(#REF!,#REF!,'BOQ-Hook up'!$F$7),IF($E$7=#REF!,SUMIFS(#REF!,#REF!,'BOQ-Hook up'!$F$7),IF($E$7=#REF!,SUMIFS(#REF!,#REF!,'BOQ-Hook up'!$F$7),0)))))</f>
        <v>#REF!</v>
      </c>
      <c r="G11" s="212">
        <f>D11*E11</f>
        <v>195000</v>
      </c>
      <c r="H11" s="213" t="e">
        <f t="shared" ref="H11" si="0">D11*F11</f>
        <v>#REF!</v>
      </c>
    </row>
    <row r="12" spans="1:8" x14ac:dyDescent="0.3">
      <c r="A12" s="145" t="s">
        <v>159</v>
      </c>
      <c r="B12" s="43" t="s">
        <v>134</v>
      </c>
      <c r="C12" s="150" t="s">
        <v>94</v>
      </c>
      <c r="D12" s="186">
        <v>1</v>
      </c>
      <c r="E12" s="391" t="s">
        <v>182</v>
      </c>
      <c r="F12" s="391" t="s">
        <v>182</v>
      </c>
      <c r="G12" s="391" t="s">
        <v>182</v>
      </c>
      <c r="H12" s="391" t="s">
        <v>182</v>
      </c>
    </row>
    <row r="13" spans="1:8" x14ac:dyDescent="0.3">
      <c r="A13" s="145" t="s">
        <v>131</v>
      </c>
      <c r="B13" s="43" t="s">
        <v>135</v>
      </c>
      <c r="C13" s="150" t="s">
        <v>94</v>
      </c>
      <c r="D13" s="186">
        <v>1</v>
      </c>
      <c r="E13" s="391"/>
      <c r="F13" s="391"/>
      <c r="G13" s="391"/>
      <c r="H13" s="391"/>
    </row>
    <row r="14" spans="1:8" x14ac:dyDescent="0.3">
      <c r="A14" s="145" t="s">
        <v>132</v>
      </c>
      <c r="B14" s="43" t="s">
        <v>137</v>
      </c>
      <c r="C14" s="150" t="s">
        <v>94</v>
      </c>
      <c r="D14" s="186">
        <v>1</v>
      </c>
      <c r="E14" s="391"/>
      <c r="F14" s="391"/>
      <c r="G14" s="391"/>
      <c r="H14" s="391"/>
    </row>
    <row r="15" spans="1:8" s="11" customFormat="1" x14ac:dyDescent="0.3">
      <c r="A15" s="145" t="s">
        <v>160</v>
      </c>
      <c r="B15" s="43" t="s">
        <v>138</v>
      </c>
      <c r="C15" s="150" t="s">
        <v>94</v>
      </c>
      <c r="D15" s="186">
        <v>12</v>
      </c>
      <c r="E15" s="391"/>
      <c r="F15" s="391"/>
      <c r="G15" s="391"/>
      <c r="H15" s="391"/>
    </row>
    <row r="16" spans="1:8" s="11" customFormat="1" x14ac:dyDescent="0.3">
      <c r="A16" s="145" t="s">
        <v>161</v>
      </c>
      <c r="B16" s="43" t="s">
        <v>139</v>
      </c>
      <c r="C16" s="150" t="s">
        <v>94</v>
      </c>
      <c r="D16" s="186">
        <v>10</v>
      </c>
      <c r="E16" s="391"/>
      <c r="F16" s="391"/>
      <c r="G16" s="391"/>
      <c r="H16" s="391"/>
    </row>
    <row r="17" spans="1:8" s="11" customFormat="1" x14ac:dyDescent="0.3">
      <c r="A17" s="145" t="s">
        <v>162</v>
      </c>
      <c r="B17" s="43" t="s">
        <v>140</v>
      </c>
      <c r="C17" s="150" t="s">
        <v>94</v>
      </c>
      <c r="D17" s="186">
        <v>22</v>
      </c>
      <c r="E17" s="391"/>
      <c r="F17" s="391"/>
      <c r="G17" s="391"/>
      <c r="H17" s="391"/>
    </row>
    <row r="18" spans="1:8" s="11" customFormat="1" x14ac:dyDescent="0.3">
      <c r="A18" s="145" t="s">
        <v>163</v>
      </c>
      <c r="B18" s="43" t="s">
        <v>141</v>
      </c>
      <c r="C18" s="150" t="s">
        <v>94</v>
      </c>
      <c r="D18" s="186">
        <v>1</v>
      </c>
      <c r="E18" s="391"/>
      <c r="F18" s="391"/>
      <c r="G18" s="391"/>
      <c r="H18" s="391"/>
    </row>
    <row r="19" spans="1:8" s="11" customFormat="1" x14ac:dyDescent="0.3">
      <c r="A19" s="145" t="s">
        <v>164</v>
      </c>
      <c r="B19" s="43" t="s">
        <v>142</v>
      </c>
      <c r="C19" s="150" t="s">
        <v>94</v>
      </c>
      <c r="D19" s="186">
        <v>1</v>
      </c>
      <c r="E19" s="391"/>
      <c r="F19" s="391"/>
      <c r="G19" s="391"/>
      <c r="H19" s="391"/>
    </row>
    <row r="20" spans="1:8" s="11" customFormat="1" x14ac:dyDescent="0.3">
      <c r="A20" s="145" t="s">
        <v>165</v>
      </c>
      <c r="B20" s="43" t="s">
        <v>143</v>
      </c>
      <c r="C20" s="150" t="s">
        <v>94</v>
      </c>
      <c r="D20" s="186">
        <v>2</v>
      </c>
      <c r="E20" s="391"/>
      <c r="F20" s="391"/>
      <c r="G20" s="391"/>
      <c r="H20" s="391"/>
    </row>
    <row r="21" spans="1:8" s="11" customFormat="1" x14ac:dyDescent="0.3">
      <c r="A21" s="145" t="s">
        <v>166</v>
      </c>
      <c r="B21" s="43" t="s">
        <v>144</v>
      </c>
      <c r="C21" s="150" t="s">
        <v>94</v>
      </c>
      <c r="D21" s="186">
        <v>2</v>
      </c>
      <c r="E21" s="391"/>
      <c r="F21" s="391"/>
      <c r="G21" s="391"/>
      <c r="H21" s="391"/>
    </row>
    <row r="22" spans="1:8" s="11" customFormat="1" x14ac:dyDescent="0.3">
      <c r="A22" s="145" t="s">
        <v>167</v>
      </c>
      <c r="B22" s="43" t="s">
        <v>145</v>
      </c>
      <c r="C22" s="150" t="s">
        <v>94</v>
      </c>
      <c r="D22" s="186">
        <v>1</v>
      </c>
      <c r="E22" s="391"/>
      <c r="F22" s="391"/>
      <c r="G22" s="391"/>
      <c r="H22" s="391"/>
    </row>
    <row r="23" spans="1:8" s="11" customFormat="1" x14ac:dyDescent="0.3">
      <c r="A23" s="145" t="s">
        <v>168</v>
      </c>
      <c r="B23" s="43" t="s">
        <v>146</v>
      </c>
      <c r="C23" s="150" t="s">
        <v>94</v>
      </c>
      <c r="D23" s="186">
        <v>2</v>
      </c>
      <c r="E23" s="391"/>
      <c r="F23" s="391"/>
      <c r="G23" s="391"/>
      <c r="H23" s="391"/>
    </row>
    <row r="24" spans="1:8" s="11" customFormat="1" x14ac:dyDescent="0.3">
      <c r="A24" s="145" t="s">
        <v>169</v>
      </c>
      <c r="B24" s="43" t="s">
        <v>157</v>
      </c>
      <c r="C24" s="150" t="s">
        <v>94</v>
      </c>
      <c r="D24" s="186">
        <v>4</v>
      </c>
      <c r="E24" s="391"/>
      <c r="F24" s="391"/>
      <c r="G24" s="391"/>
      <c r="H24" s="391"/>
    </row>
    <row r="25" spans="1:8" s="11" customFormat="1" x14ac:dyDescent="0.3">
      <c r="A25" s="145" t="s">
        <v>170</v>
      </c>
      <c r="B25" s="43" t="s">
        <v>148</v>
      </c>
      <c r="C25" s="150" t="s">
        <v>94</v>
      </c>
      <c r="D25" s="186">
        <v>1</v>
      </c>
      <c r="E25" s="391"/>
      <c r="F25" s="391"/>
      <c r="G25" s="391"/>
      <c r="H25" s="391"/>
    </row>
    <row r="26" spans="1:8" s="11" customFormat="1" x14ac:dyDescent="0.3">
      <c r="A26" s="145" t="s">
        <v>171</v>
      </c>
      <c r="B26" s="43" t="s">
        <v>158</v>
      </c>
      <c r="C26" s="150" t="s">
        <v>94</v>
      </c>
      <c r="D26" s="186">
        <v>2</v>
      </c>
      <c r="E26" s="391"/>
      <c r="F26" s="391"/>
      <c r="G26" s="391"/>
      <c r="H26" s="391"/>
    </row>
    <row r="27" spans="1:8" s="11" customFormat="1" x14ac:dyDescent="0.3">
      <c r="A27" s="145" t="s">
        <v>172</v>
      </c>
      <c r="B27" s="43" t="s">
        <v>150</v>
      </c>
      <c r="C27" s="150" t="s">
        <v>94</v>
      </c>
      <c r="D27" s="186">
        <v>2</v>
      </c>
      <c r="E27" s="391"/>
      <c r="F27" s="391"/>
      <c r="G27" s="391"/>
      <c r="H27" s="391"/>
    </row>
    <row r="28" spans="1:8" s="11" customFormat="1" x14ac:dyDescent="0.3">
      <c r="A28" s="145" t="s">
        <v>173</v>
      </c>
      <c r="B28" s="43" t="s">
        <v>152</v>
      </c>
      <c r="C28" s="150" t="s">
        <v>94</v>
      </c>
      <c r="D28" s="186">
        <v>2</v>
      </c>
      <c r="E28" s="391"/>
      <c r="F28" s="391"/>
      <c r="G28" s="391"/>
      <c r="H28" s="391"/>
    </row>
    <row r="29" spans="1:8" s="11" customFormat="1" x14ac:dyDescent="0.3">
      <c r="A29" s="145" t="s">
        <v>174</v>
      </c>
      <c r="B29" s="43" t="s">
        <v>153</v>
      </c>
      <c r="C29" s="150" t="s">
        <v>94</v>
      </c>
      <c r="D29" s="186">
        <v>1</v>
      </c>
      <c r="E29" s="391"/>
      <c r="F29" s="391"/>
      <c r="G29" s="391"/>
      <c r="H29" s="391"/>
    </row>
    <row r="30" spans="1:8" s="11" customFormat="1" x14ac:dyDescent="0.3">
      <c r="A30" s="145" t="s">
        <v>175</v>
      </c>
      <c r="B30" s="43" t="s">
        <v>154</v>
      </c>
      <c r="C30" s="150" t="s">
        <v>94</v>
      </c>
      <c r="D30" s="186">
        <v>1</v>
      </c>
      <c r="E30" s="391"/>
      <c r="F30" s="391"/>
      <c r="G30" s="391"/>
      <c r="H30" s="391"/>
    </row>
    <row r="31" spans="1:8" s="11" customFormat="1" x14ac:dyDescent="0.3">
      <c r="A31" s="145" t="s">
        <v>176</v>
      </c>
      <c r="B31" s="43" t="s">
        <v>155</v>
      </c>
      <c r="C31" s="150" t="s">
        <v>94</v>
      </c>
      <c r="D31" s="186">
        <v>2</v>
      </c>
      <c r="E31" s="391"/>
      <c r="F31" s="391"/>
      <c r="G31" s="391"/>
      <c r="H31" s="391"/>
    </row>
    <row r="32" spans="1:8" s="11" customFormat="1" x14ac:dyDescent="0.3">
      <c r="A32" s="145" t="s">
        <v>177</v>
      </c>
      <c r="B32" s="43" t="s">
        <v>156</v>
      </c>
      <c r="C32" s="150" t="s">
        <v>94</v>
      </c>
      <c r="D32" s="186">
        <v>6</v>
      </c>
      <c r="E32" s="391"/>
      <c r="F32" s="391"/>
      <c r="G32" s="391"/>
      <c r="H32" s="391"/>
    </row>
    <row r="33" spans="1:10" s="11" customFormat="1" x14ac:dyDescent="0.3">
      <c r="A33" s="145" t="s">
        <v>16</v>
      </c>
      <c r="B33" s="43" t="s">
        <v>16</v>
      </c>
      <c r="C33" s="150" t="s">
        <v>16</v>
      </c>
      <c r="D33" s="186" t="s">
        <v>16</v>
      </c>
      <c r="E33" s="223"/>
      <c r="F33" s="223"/>
      <c r="G33" s="223"/>
      <c r="H33" s="224"/>
    </row>
    <row r="34" spans="1:10" s="11" customFormat="1" x14ac:dyDescent="0.3">
      <c r="A34" s="145" t="s">
        <v>178</v>
      </c>
      <c r="B34" s="43" t="s">
        <v>197</v>
      </c>
      <c r="C34" s="150" t="s">
        <v>94</v>
      </c>
      <c r="D34" s="186">
        <v>1</v>
      </c>
      <c r="E34" s="225">
        <f>3537*15.75</f>
        <v>55707.75</v>
      </c>
      <c r="F34" s="212" t="e">
        <f>E34*(IF($E$7=#REF!,SUMIFS(#REF!,#REF!,'BOQ-Hook up'!$F$7),IF($E$7=#REF!,SUMIFS(#REF!,#REF!,'BOQ-Hook up'!$F$7),IF($E$7=#REF!,SUMIFS(#REF!,#REF!,'BOQ-Hook up'!$F$7),IF($E$7=#REF!,SUMIFS(#REF!,#REF!,'BOQ-Hook up'!$F$7),0)))))</f>
        <v>#REF!</v>
      </c>
      <c r="G34" s="212">
        <f t="shared" ref="G34" si="1">D34*E34</f>
        <v>55707.75</v>
      </c>
      <c r="H34" s="213" t="e">
        <f t="shared" ref="H34" si="2">D34*F34</f>
        <v>#REF!</v>
      </c>
    </row>
    <row r="35" spans="1:10" s="11" customFormat="1" x14ac:dyDescent="0.3">
      <c r="A35" s="145"/>
      <c r="B35" s="43"/>
      <c r="C35" s="150"/>
      <c r="D35" s="186"/>
      <c r="E35" s="225"/>
      <c r="F35" s="225"/>
      <c r="G35" s="225"/>
      <c r="H35" s="226"/>
    </row>
    <row r="36" spans="1:10" s="11" customFormat="1" ht="23" x14ac:dyDescent="0.3">
      <c r="A36" s="145">
        <v>1.2</v>
      </c>
      <c r="B36" s="148" t="s">
        <v>185</v>
      </c>
      <c r="C36" s="211" t="s">
        <v>15</v>
      </c>
      <c r="D36" s="186">
        <v>1</v>
      </c>
      <c r="E36" s="212">
        <v>3000</v>
      </c>
      <c r="F36" s="212" t="e">
        <f>E36*(IF($E$7=#REF!,SUMIFS(#REF!,#REF!,'BOQ-Hook up'!$F$7),IF($E$7=#REF!,SUMIFS(#REF!,#REF!,'BOQ-Hook up'!$F$7),IF($E$7=#REF!,SUMIFS(#REF!,#REF!,'BOQ-Hook up'!$F$7),IF($E$7=#REF!,SUMIFS(#REF!,#REF!,'BOQ-Hook up'!$F$7),0)))))</f>
        <v>#REF!</v>
      </c>
      <c r="G36" s="212">
        <f t="shared" ref="G36" si="3">D36*E36</f>
        <v>3000</v>
      </c>
      <c r="H36" s="213" t="e">
        <f t="shared" ref="H36" si="4">D36*F36</f>
        <v>#REF!</v>
      </c>
    </row>
    <row r="37" spans="1:10" s="11" customFormat="1" x14ac:dyDescent="0.3">
      <c r="A37" s="145"/>
      <c r="B37" s="43"/>
      <c r="C37" s="211"/>
      <c r="D37" s="186"/>
      <c r="E37" s="212"/>
      <c r="F37" s="212"/>
      <c r="G37" s="212"/>
      <c r="H37" s="213"/>
    </row>
    <row r="38" spans="1:10" s="11" customFormat="1" x14ac:dyDescent="0.3">
      <c r="A38" s="145">
        <v>1.3</v>
      </c>
      <c r="B38" s="148" t="s">
        <v>184</v>
      </c>
      <c r="C38" s="211" t="s">
        <v>15</v>
      </c>
      <c r="D38" s="186">
        <v>1</v>
      </c>
      <c r="E38" s="212">
        <f>'Installation and assembly'!N35</f>
        <v>5270</v>
      </c>
      <c r="F38" s="212" t="e">
        <f>E38*(IF($E$7=#REF!,SUMIFS(#REF!,#REF!,'BOQ-Hook up'!$F$7),IF($E$7=#REF!,SUMIFS(#REF!,#REF!,'BOQ-Hook up'!$F$7),IF($E$7=#REF!,SUMIFS(#REF!,#REF!,'BOQ-Hook up'!$F$7),IF($E$7=#REF!,SUMIFS(#REF!,#REF!,'BOQ-Hook up'!$F$7),0)))))</f>
        <v>#REF!</v>
      </c>
      <c r="G38" s="212">
        <f t="shared" ref="G38" si="5">D38*E38</f>
        <v>5270</v>
      </c>
      <c r="H38" s="213" t="e">
        <f t="shared" ref="H38" si="6">D38*F38</f>
        <v>#REF!</v>
      </c>
    </row>
    <row r="39" spans="1:10" s="11" customFormat="1" x14ac:dyDescent="0.25">
      <c r="A39" s="195"/>
      <c r="B39" s="196"/>
      <c r="C39" s="211"/>
      <c r="D39" s="186"/>
      <c r="E39" s="220"/>
      <c r="F39" s="212"/>
      <c r="G39" s="212"/>
      <c r="H39" s="213"/>
    </row>
    <row r="40" spans="1:10" s="11" customFormat="1" x14ac:dyDescent="0.3">
      <c r="A40" s="145">
        <v>1.4</v>
      </c>
      <c r="B40" s="148" t="s">
        <v>193</v>
      </c>
      <c r="C40" s="211" t="s">
        <v>15</v>
      </c>
      <c r="D40" s="186">
        <v>1</v>
      </c>
      <c r="E40" s="212">
        <f>(G38+G36+G11)*0.05</f>
        <v>10163.5</v>
      </c>
      <c r="F40" s="212" t="e">
        <f>E40*(IF($E$7=#REF!,SUMIFS(#REF!,#REF!,'BOQ-Hook up'!$F$7),IF($E$7=#REF!,SUMIFS(#REF!,#REF!,'BOQ-Hook up'!$F$7),IF($E$7=#REF!,SUMIFS(#REF!,#REF!,'BOQ-Hook up'!$F$7),IF($E$7=#REF!,SUMIFS(#REF!,#REF!,'BOQ-Hook up'!$F$7),0)))))</f>
        <v>#REF!</v>
      </c>
      <c r="G40" s="212">
        <f t="shared" ref="G40" si="7">D40*E40</f>
        <v>10163.5</v>
      </c>
      <c r="H40" s="213" t="e">
        <f t="shared" ref="H40" si="8">D40*F40</f>
        <v>#REF!</v>
      </c>
    </row>
    <row r="41" spans="1:10" s="11" customFormat="1" x14ac:dyDescent="0.25">
      <c r="A41" s="195"/>
      <c r="B41" s="196"/>
      <c r="C41" s="211"/>
      <c r="D41" s="186"/>
      <c r="E41" s="220"/>
      <c r="F41" s="212"/>
      <c r="G41" s="212"/>
      <c r="H41" s="213"/>
    </row>
    <row r="42" spans="1:10" s="11" customFormat="1" x14ac:dyDescent="0.3">
      <c r="A42" s="195" t="s">
        <v>200</v>
      </c>
      <c r="B42" s="215" t="s">
        <v>201</v>
      </c>
      <c r="C42" s="211" t="s">
        <v>15</v>
      </c>
      <c r="D42" s="186">
        <v>1</v>
      </c>
      <c r="E42" s="212">
        <f>SUM(G11:G40)*0.2</f>
        <v>53828.25</v>
      </c>
      <c r="F42" s="212" t="e">
        <f>E42*(IF($E$7=#REF!,SUMIFS(#REF!,#REF!,'BOQ-Hook up'!$F$7),IF($E$7=#REF!,SUMIFS(#REF!,#REF!,'BOQ-Hook up'!$F$7),IF($E$7=#REF!,SUMIFS(#REF!,#REF!,'BOQ-Hook up'!$F$7),IF($E$7=#REF!,SUMIFS(#REF!,#REF!,'BOQ-Hook up'!$F$7),0)))))</f>
        <v>#REF!</v>
      </c>
      <c r="G42" s="212">
        <f t="shared" ref="G42" si="9">D42*E42</f>
        <v>53828.25</v>
      </c>
      <c r="H42" s="213" t="e">
        <f t="shared" ref="H42" si="10">D42*F42</f>
        <v>#REF!</v>
      </c>
    </row>
    <row r="43" spans="1:10" x14ac:dyDescent="0.3">
      <c r="A43" s="145"/>
      <c r="B43" s="43"/>
      <c r="C43" s="211"/>
      <c r="D43" s="186"/>
      <c r="E43" s="220"/>
      <c r="F43" s="212"/>
      <c r="G43" s="212"/>
      <c r="H43" s="213"/>
    </row>
    <row r="44" spans="1:10" ht="13.5" customHeight="1" x14ac:dyDescent="0.3">
      <c r="A44" s="145"/>
      <c r="B44" s="43"/>
      <c r="C44" s="211"/>
      <c r="D44" s="186"/>
      <c r="E44" s="220"/>
      <c r="F44" s="212"/>
      <c r="G44" s="212"/>
      <c r="H44" s="213"/>
    </row>
    <row r="45" spans="1:10" ht="6" customHeight="1" x14ac:dyDescent="0.3">
      <c r="A45" s="145"/>
      <c r="B45" s="43"/>
      <c r="C45" s="211"/>
      <c r="D45" s="186"/>
      <c r="E45" s="212"/>
      <c r="F45" s="212"/>
      <c r="G45" s="212"/>
      <c r="H45" s="213"/>
    </row>
    <row r="46" spans="1:10" ht="11.15" customHeight="1" x14ac:dyDescent="0.3">
      <c r="A46" s="227"/>
      <c r="B46" s="228"/>
      <c r="C46" s="229"/>
      <c r="D46" s="197"/>
      <c r="E46" s="230"/>
      <c r="F46" s="230"/>
      <c r="G46" s="230"/>
      <c r="H46" s="231"/>
    </row>
    <row r="47" spans="1:10" ht="23.15" customHeight="1" x14ac:dyDescent="0.3">
      <c r="A47" s="392" t="s">
        <v>194</v>
      </c>
      <c r="B47" s="393"/>
      <c r="C47" s="393"/>
      <c r="D47" s="393"/>
      <c r="E47" s="393"/>
      <c r="F47" s="394"/>
      <c r="G47" s="232">
        <f>SUM(G8:G46)</f>
        <v>322969.5</v>
      </c>
      <c r="H47" s="233" t="e">
        <f>SUM(H8:H46)</f>
        <v>#REF!</v>
      </c>
      <c r="J47" s="12" t="s">
        <v>16</v>
      </c>
    </row>
    <row r="48" spans="1:10" x14ac:dyDescent="0.3">
      <c r="A48" s="94"/>
      <c r="B48" s="234"/>
      <c r="C48" s="234"/>
      <c r="E48" s="234"/>
      <c r="F48" s="234"/>
      <c r="G48" s="234"/>
      <c r="H48" s="234"/>
    </row>
    <row r="49" spans="1:8" x14ac:dyDescent="0.3">
      <c r="A49" s="94"/>
      <c r="B49" s="234"/>
      <c r="C49" s="234"/>
      <c r="E49" s="234"/>
      <c r="F49" s="234"/>
      <c r="G49" s="234"/>
      <c r="H49" s="234"/>
    </row>
    <row r="50" spans="1:8" x14ac:dyDescent="0.3">
      <c r="A50" s="96"/>
      <c r="B50" s="79"/>
      <c r="C50" s="79"/>
      <c r="E50" s="79"/>
      <c r="F50" s="79"/>
      <c r="G50" s="79"/>
      <c r="H50" s="79"/>
    </row>
    <row r="51" spans="1:8" x14ac:dyDescent="0.3">
      <c r="A51" s="96"/>
      <c r="B51" s="79"/>
      <c r="C51" s="79"/>
      <c r="E51" s="79"/>
      <c r="F51" s="79"/>
      <c r="G51" s="79"/>
      <c r="H51" s="79"/>
    </row>
    <row r="52" spans="1:8" x14ac:dyDescent="0.3">
      <c r="A52" s="96"/>
      <c r="B52" s="79"/>
      <c r="C52" s="79"/>
      <c r="E52" s="79"/>
      <c r="F52" s="79"/>
      <c r="G52" s="79"/>
      <c r="H52" s="79"/>
    </row>
    <row r="53" spans="1:8" x14ac:dyDescent="0.3">
      <c r="A53" s="96"/>
      <c r="B53" s="79"/>
      <c r="C53" s="79"/>
      <c r="E53" s="79"/>
      <c r="F53" s="79"/>
      <c r="G53" s="79"/>
      <c r="H53" s="79"/>
    </row>
    <row r="54" spans="1:8" x14ac:dyDescent="0.3">
      <c r="A54" s="96"/>
      <c r="B54" s="79"/>
      <c r="C54" s="79"/>
      <c r="E54" s="79"/>
      <c r="F54" s="79"/>
      <c r="G54" s="79"/>
      <c r="H54" s="79"/>
    </row>
    <row r="55" spans="1:8" x14ac:dyDescent="0.3">
      <c r="A55" s="96"/>
      <c r="B55" s="79"/>
      <c r="C55" s="79"/>
      <c r="E55" s="79"/>
      <c r="F55" s="79"/>
      <c r="G55" s="79"/>
      <c r="H55" s="79"/>
    </row>
    <row r="56" spans="1:8" x14ac:dyDescent="0.3">
      <c r="A56" s="96"/>
      <c r="B56" s="79"/>
      <c r="C56" s="79"/>
      <c r="E56" s="79"/>
      <c r="F56" s="79"/>
      <c r="G56" s="79"/>
      <c r="H56" s="79"/>
    </row>
    <row r="57" spans="1:8" x14ac:dyDescent="0.3">
      <c r="A57" s="96"/>
      <c r="B57" s="79"/>
      <c r="C57" s="79"/>
      <c r="E57" s="79"/>
      <c r="F57" s="79"/>
      <c r="G57" s="79"/>
      <c r="H57" s="79"/>
    </row>
    <row r="58" spans="1:8" x14ac:dyDescent="0.3">
      <c r="A58" s="96"/>
      <c r="B58" s="79"/>
      <c r="C58" s="79"/>
      <c r="E58" s="235" t="s">
        <v>16</v>
      </c>
      <c r="F58" s="79"/>
      <c r="G58" s="79"/>
      <c r="H58" s="79"/>
    </row>
  </sheetData>
  <mergeCells count="11">
    <mergeCell ref="G6:H6"/>
    <mergeCell ref="A6:A7"/>
    <mergeCell ref="B6:B7"/>
    <mergeCell ref="C6:C7"/>
    <mergeCell ref="D6:D7"/>
    <mergeCell ref="E6:F6"/>
    <mergeCell ref="E12:E32"/>
    <mergeCell ref="F12:F32"/>
    <mergeCell ref="G12:G32"/>
    <mergeCell ref="H12:H32"/>
    <mergeCell ref="A47:F4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56"/>
  <sheetViews>
    <sheetView showGridLines="0" view="pageBreakPreview" zoomScaleNormal="110" zoomScaleSheetLayoutView="100" workbookViewId="0">
      <pane xSplit="4" ySplit="7" topLeftCell="E26" activePane="bottomRight" state="frozen"/>
      <selection pane="topRight" activeCell="E1" sqref="E1"/>
      <selection pane="bottomLeft" activeCell="A9" sqref="A9"/>
      <selection pane="bottomRight" activeCell="L41" sqref="L41"/>
    </sheetView>
  </sheetViews>
  <sheetFormatPr defaultColWidth="9.296875" defaultRowHeight="11.5" x14ac:dyDescent="0.3"/>
  <cols>
    <col min="1" max="1" width="10.796875" style="17" customWidth="1"/>
    <col min="2" max="2" width="58.296875" style="12" customWidth="1"/>
    <col min="3" max="3" width="9.796875" style="12" customWidth="1"/>
    <col min="4" max="4" width="10.5" style="179" customWidth="1"/>
    <col min="5" max="5" width="13.296875" style="12" customWidth="1"/>
    <col min="6" max="6" width="13.19921875" style="12" customWidth="1"/>
    <col min="7" max="7" width="15.296875" style="12" customWidth="1"/>
    <col min="8" max="8" width="15.5" style="12" customWidth="1"/>
    <col min="9" max="9" width="25.796875" style="12" hidden="1" customWidth="1"/>
    <col min="10" max="10" width="9.296875" style="12"/>
    <col min="11" max="11" width="10.19921875" style="12" bestFit="1" customWidth="1"/>
    <col min="12" max="16384" width="9.296875" style="12"/>
  </cols>
  <sheetData>
    <row r="1" spans="1:9" x14ac:dyDescent="0.3">
      <c r="A1" s="12"/>
    </row>
    <row r="2" spans="1:9" x14ac:dyDescent="0.3">
      <c r="A2" s="11" t="s">
        <v>183</v>
      </c>
    </row>
    <row r="3" spans="1:9" x14ac:dyDescent="0.3">
      <c r="A3" s="172" t="s">
        <v>196</v>
      </c>
    </row>
    <row r="4" spans="1:9" x14ac:dyDescent="0.3">
      <c r="A4" s="11" t="s">
        <v>12</v>
      </c>
    </row>
    <row r="5" spans="1:9" x14ac:dyDescent="0.3">
      <c r="A5" s="12"/>
    </row>
    <row r="6" spans="1:9" ht="21" customHeight="1" x14ac:dyDescent="0.3">
      <c r="A6" s="397" t="s">
        <v>8</v>
      </c>
      <c r="B6" s="379" t="s">
        <v>19</v>
      </c>
      <c r="C6" s="379" t="s">
        <v>85</v>
      </c>
      <c r="D6" s="380" t="s">
        <v>181</v>
      </c>
      <c r="E6" s="395" t="s">
        <v>192</v>
      </c>
      <c r="F6" s="399"/>
      <c r="G6" s="395" t="s">
        <v>7</v>
      </c>
      <c r="H6" s="396"/>
      <c r="I6" s="404" t="s">
        <v>189</v>
      </c>
    </row>
    <row r="7" spans="1:9" ht="21" customHeight="1" x14ac:dyDescent="0.3">
      <c r="A7" s="398"/>
      <c r="B7" s="368"/>
      <c r="C7" s="368"/>
      <c r="D7" s="381"/>
      <c r="E7" s="59" t="s">
        <v>9</v>
      </c>
      <c r="F7" s="59" t="s">
        <v>5</v>
      </c>
      <c r="G7" s="59" t="str">
        <f>E7</f>
        <v>SDG</v>
      </c>
      <c r="H7" s="177" t="str">
        <f>F7</f>
        <v>SAR</v>
      </c>
      <c r="I7" s="387"/>
    </row>
    <row r="8" spans="1:9" ht="12.75" customHeight="1" x14ac:dyDescent="0.3">
      <c r="A8" s="173"/>
      <c r="B8" s="60"/>
      <c r="C8" s="180"/>
      <c r="D8" s="181"/>
      <c r="E8" s="182"/>
      <c r="F8" s="182"/>
      <c r="G8" s="182"/>
      <c r="H8" s="183"/>
      <c r="I8" s="184" t="s">
        <v>16</v>
      </c>
    </row>
    <row r="9" spans="1:9" s="11" customFormat="1" x14ac:dyDescent="0.3">
      <c r="A9" s="174"/>
      <c r="B9" s="31"/>
      <c r="C9" s="185"/>
      <c r="D9" s="186"/>
      <c r="E9" s="190"/>
      <c r="F9" s="191"/>
      <c r="G9" s="191"/>
      <c r="H9" s="192"/>
      <c r="I9" s="189"/>
    </row>
    <row r="10" spans="1:9" x14ac:dyDescent="0.3">
      <c r="A10" s="242">
        <v>1</v>
      </c>
      <c r="B10" s="30" t="s">
        <v>133</v>
      </c>
      <c r="C10" s="185"/>
      <c r="D10" s="186"/>
      <c r="E10" s="190"/>
      <c r="F10" s="187"/>
      <c r="G10" s="187"/>
      <c r="H10" s="188"/>
      <c r="I10" s="189"/>
    </row>
    <row r="11" spans="1:9" x14ac:dyDescent="0.3">
      <c r="A11" s="174">
        <v>1.1000000000000001</v>
      </c>
      <c r="B11" s="30" t="s">
        <v>180</v>
      </c>
      <c r="C11" s="185" t="s">
        <v>13</v>
      </c>
      <c r="D11" s="186">
        <v>1</v>
      </c>
      <c r="E11" s="187">
        <v>195000</v>
      </c>
      <c r="F11" s="187" t="e">
        <f>E11*(IF($E$7=#REF!,SUMIFS(#REF!,#REF!,'BOQ-Hook up'!$F$7),IF($E$7=#REF!,SUMIFS(#REF!,#REF!,'BOQ-Hook up'!$F$7),IF($E$7=#REF!,SUMIFS(#REF!,#REF!,'BOQ-Hook up'!$F$7),IF($E$7=#REF!,SUMIFS(#REF!,#REF!,'BOQ-Hook up'!$F$7),0)))))</f>
        <v>#REF!</v>
      </c>
      <c r="G11" s="187">
        <f>D11*E11</f>
        <v>195000</v>
      </c>
      <c r="H11" s="188" t="e">
        <f t="shared" ref="H11" si="0">D11*F11</f>
        <v>#REF!</v>
      </c>
      <c r="I11" s="405" t="s">
        <v>190</v>
      </c>
    </row>
    <row r="12" spans="1:9" x14ac:dyDescent="0.3">
      <c r="A12" s="174" t="s">
        <v>159</v>
      </c>
      <c r="B12" s="31" t="s">
        <v>134</v>
      </c>
      <c r="C12" s="171" t="s">
        <v>94</v>
      </c>
      <c r="D12" s="193">
        <v>1</v>
      </c>
      <c r="E12" s="403" t="s">
        <v>182</v>
      </c>
      <c r="F12" s="403" t="s">
        <v>182</v>
      </c>
      <c r="G12" s="403" t="s">
        <v>182</v>
      </c>
      <c r="H12" s="403" t="s">
        <v>182</v>
      </c>
      <c r="I12" s="405"/>
    </row>
    <row r="13" spans="1:9" x14ac:dyDescent="0.3">
      <c r="A13" s="174" t="s">
        <v>131</v>
      </c>
      <c r="B13" s="31" t="s">
        <v>135</v>
      </c>
      <c r="C13" s="171" t="s">
        <v>94</v>
      </c>
      <c r="D13" s="193">
        <v>1</v>
      </c>
      <c r="E13" s="403"/>
      <c r="F13" s="403"/>
      <c r="G13" s="403"/>
      <c r="H13" s="403"/>
      <c r="I13" s="405"/>
    </row>
    <row r="14" spans="1:9" x14ac:dyDescent="0.3">
      <c r="A14" s="174" t="s">
        <v>132</v>
      </c>
      <c r="B14" s="31" t="s">
        <v>137</v>
      </c>
      <c r="C14" s="171" t="s">
        <v>94</v>
      </c>
      <c r="D14" s="193">
        <v>1</v>
      </c>
      <c r="E14" s="403"/>
      <c r="F14" s="403"/>
      <c r="G14" s="403"/>
      <c r="H14" s="403"/>
      <c r="I14" s="405"/>
    </row>
    <row r="15" spans="1:9" s="11" customFormat="1" x14ac:dyDescent="0.3">
      <c r="A15" s="174" t="s">
        <v>160</v>
      </c>
      <c r="B15" s="31" t="s">
        <v>138</v>
      </c>
      <c r="C15" s="171" t="s">
        <v>94</v>
      </c>
      <c r="D15" s="193">
        <v>12</v>
      </c>
      <c r="E15" s="403"/>
      <c r="F15" s="403"/>
      <c r="G15" s="403"/>
      <c r="H15" s="403"/>
      <c r="I15" s="405"/>
    </row>
    <row r="16" spans="1:9" s="11" customFormat="1" x14ac:dyDescent="0.3">
      <c r="A16" s="174" t="s">
        <v>161</v>
      </c>
      <c r="B16" s="31" t="s">
        <v>139</v>
      </c>
      <c r="C16" s="171" t="s">
        <v>94</v>
      </c>
      <c r="D16" s="193">
        <v>10</v>
      </c>
      <c r="E16" s="403"/>
      <c r="F16" s="403"/>
      <c r="G16" s="403"/>
      <c r="H16" s="403"/>
      <c r="I16" s="405"/>
    </row>
    <row r="17" spans="1:9" s="11" customFormat="1" x14ac:dyDescent="0.3">
      <c r="A17" s="174" t="s">
        <v>162</v>
      </c>
      <c r="B17" s="31" t="s">
        <v>140</v>
      </c>
      <c r="C17" s="171" t="s">
        <v>94</v>
      </c>
      <c r="D17" s="193">
        <v>22</v>
      </c>
      <c r="E17" s="403"/>
      <c r="F17" s="403"/>
      <c r="G17" s="403"/>
      <c r="H17" s="403"/>
      <c r="I17" s="405"/>
    </row>
    <row r="18" spans="1:9" s="11" customFormat="1" x14ac:dyDescent="0.3">
      <c r="A18" s="174" t="s">
        <v>163</v>
      </c>
      <c r="B18" s="31" t="s">
        <v>141</v>
      </c>
      <c r="C18" s="171" t="s">
        <v>94</v>
      </c>
      <c r="D18" s="193">
        <v>1</v>
      </c>
      <c r="E18" s="403"/>
      <c r="F18" s="403"/>
      <c r="G18" s="403"/>
      <c r="H18" s="403"/>
      <c r="I18" s="405"/>
    </row>
    <row r="19" spans="1:9" s="11" customFormat="1" x14ac:dyDescent="0.3">
      <c r="A19" s="174" t="s">
        <v>164</v>
      </c>
      <c r="B19" s="31" t="s">
        <v>142</v>
      </c>
      <c r="C19" s="171" t="s">
        <v>94</v>
      </c>
      <c r="D19" s="193">
        <v>1</v>
      </c>
      <c r="E19" s="403"/>
      <c r="F19" s="403"/>
      <c r="G19" s="403"/>
      <c r="H19" s="403"/>
      <c r="I19" s="405"/>
    </row>
    <row r="20" spans="1:9" s="11" customFormat="1" x14ac:dyDescent="0.3">
      <c r="A20" s="174" t="s">
        <v>165</v>
      </c>
      <c r="B20" s="31" t="s">
        <v>143</v>
      </c>
      <c r="C20" s="171" t="s">
        <v>94</v>
      </c>
      <c r="D20" s="193">
        <v>2</v>
      </c>
      <c r="E20" s="403"/>
      <c r="F20" s="403"/>
      <c r="G20" s="403"/>
      <c r="H20" s="403"/>
      <c r="I20" s="405"/>
    </row>
    <row r="21" spans="1:9" s="11" customFormat="1" x14ac:dyDescent="0.3">
      <c r="A21" s="174" t="s">
        <v>166</v>
      </c>
      <c r="B21" s="31" t="s">
        <v>144</v>
      </c>
      <c r="C21" s="171" t="s">
        <v>94</v>
      </c>
      <c r="D21" s="193">
        <v>2</v>
      </c>
      <c r="E21" s="403"/>
      <c r="F21" s="403"/>
      <c r="G21" s="403"/>
      <c r="H21" s="403"/>
      <c r="I21" s="405"/>
    </row>
    <row r="22" spans="1:9" s="11" customFormat="1" x14ac:dyDescent="0.3">
      <c r="A22" s="174" t="s">
        <v>167</v>
      </c>
      <c r="B22" s="31" t="s">
        <v>145</v>
      </c>
      <c r="C22" s="171" t="s">
        <v>94</v>
      </c>
      <c r="D22" s="193">
        <v>1</v>
      </c>
      <c r="E22" s="403"/>
      <c r="F22" s="403"/>
      <c r="G22" s="403"/>
      <c r="H22" s="403"/>
      <c r="I22" s="405"/>
    </row>
    <row r="23" spans="1:9" s="11" customFormat="1" x14ac:dyDescent="0.3">
      <c r="A23" s="174" t="s">
        <v>168</v>
      </c>
      <c r="B23" s="31" t="s">
        <v>146</v>
      </c>
      <c r="C23" s="171" t="s">
        <v>94</v>
      </c>
      <c r="D23" s="193">
        <v>2</v>
      </c>
      <c r="E23" s="403"/>
      <c r="F23" s="403"/>
      <c r="G23" s="403"/>
      <c r="H23" s="403"/>
      <c r="I23" s="405"/>
    </row>
    <row r="24" spans="1:9" s="11" customFormat="1" x14ac:dyDescent="0.3">
      <c r="A24" s="174" t="s">
        <v>169</v>
      </c>
      <c r="B24" s="31" t="s">
        <v>157</v>
      </c>
      <c r="C24" s="171" t="s">
        <v>94</v>
      </c>
      <c r="D24" s="193">
        <v>4</v>
      </c>
      <c r="E24" s="403"/>
      <c r="F24" s="403"/>
      <c r="G24" s="403"/>
      <c r="H24" s="403"/>
      <c r="I24" s="405"/>
    </row>
    <row r="25" spans="1:9" s="11" customFormat="1" x14ac:dyDescent="0.3">
      <c r="A25" s="174" t="s">
        <v>170</v>
      </c>
      <c r="B25" s="31" t="s">
        <v>148</v>
      </c>
      <c r="C25" s="171" t="s">
        <v>94</v>
      </c>
      <c r="D25" s="193">
        <v>1</v>
      </c>
      <c r="E25" s="403"/>
      <c r="F25" s="403"/>
      <c r="G25" s="403"/>
      <c r="H25" s="403"/>
      <c r="I25" s="405"/>
    </row>
    <row r="26" spans="1:9" s="11" customFormat="1" x14ac:dyDescent="0.3">
      <c r="A26" s="174" t="s">
        <v>171</v>
      </c>
      <c r="B26" s="31" t="s">
        <v>158</v>
      </c>
      <c r="C26" s="171" t="s">
        <v>94</v>
      </c>
      <c r="D26" s="193">
        <v>2</v>
      </c>
      <c r="E26" s="403"/>
      <c r="F26" s="403"/>
      <c r="G26" s="403"/>
      <c r="H26" s="403"/>
      <c r="I26" s="405"/>
    </row>
    <row r="27" spans="1:9" s="11" customFormat="1" x14ac:dyDescent="0.3">
      <c r="A27" s="174" t="s">
        <v>172</v>
      </c>
      <c r="B27" s="31" t="s">
        <v>150</v>
      </c>
      <c r="C27" s="171" t="s">
        <v>94</v>
      </c>
      <c r="D27" s="193">
        <v>2</v>
      </c>
      <c r="E27" s="403"/>
      <c r="F27" s="403"/>
      <c r="G27" s="403"/>
      <c r="H27" s="403"/>
      <c r="I27" s="405"/>
    </row>
    <row r="28" spans="1:9" s="11" customFormat="1" x14ac:dyDescent="0.3">
      <c r="A28" s="174" t="s">
        <v>173</v>
      </c>
      <c r="B28" s="31" t="s">
        <v>152</v>
      </c>
      <c r="C28" s="171" t="s">
        <v>94</v>
      </c>
      <c r="D28" s="193">
        <v>2</v>
      </c>
      <c r="E28" s="403"/>
      <c r="F28" s="403"/>
      <c r="G28" s="403"/>
      <c r="H28" s="403"/>
      <c r="I28" s="405"/>
    </row>
    <row r="29" spans="1:9" s="11" customFormat="1" x14ac:dyDescent="0.3">
      <c r="A29" s="174" t="s">
        <v>174</v>
      </c>
      <c r="B29" s="31" t="s">
        <v>153</v>
      </c>
      <c r="C29" s="171" t="s">
        <v>94</v>
      </c>
      <c r="D29" s="193">
        <v>1</v>
      </c>
      <c r="E29" s="403"/>
      <c r="F29" s="403"/>
      <c r="G29" s="403"/>
      <c r="H29" s="403"/>
      <c r="I29" s="405"/>
    </row>
    <row r="30" spans="1:9" s="11" customFormat="1" x14ac:dyDescent="0.3">
      <c r="A30" s="174" t="s">
        <v>175</v>
      </c>
      <c r="B30" s="31" t="s">
        <v>154</v>
      </c>
      <c r="C30" s="171" t="s">
        <v>94</v>
      </c>
      <c r="D30" s="193">
        <v>1</v>
      </c>
      <c r="E30" s="403"/>
      <c r="F30" s="403"/>
      <c r="G30" s="403"/>
      <c r="H30" s="403"/>
      <c r="I30" s="405"/>
    </row>
    <row r="31" spans="1:9" s="11" customFormat="1" x14ac:dyDescent="0.3">
      <c r="A31" s="174" t="s">
        <v>176</v>
      </c>
      <c r="B31" s="31" t="s">
        <v>155</v>
      </c>
      <c r="C31" s="171" t="s">
        <v>94</v>
      </c>
      <c r="D31" s="193">
        <v>2</v>
      </c>
      <c r="E31" s="403"/>
      <c r="F31" s="403"/>
      <c r="G31" s="403"/>
      <c r="H31" s="403"/>
      <c r="I31" s="405"/>
    </row>
    <row r="32" spans="1:9" s="11" customFormat="1" x14ac:dyDescent="0.3">
      <c r="A32" s="174" t="s">
        <v>177</v>
      </c>
      <c r="B32" s="31" t="s">
        <v>156</v>
      </c>
      <c r="C32" s="171" t="s">
        <v>94</v>
      </c>
      <c r="D32" s="193">
        <v>6</v>
      </c>
      <c r="E32" s="403"/>
      <c r="F32" s="403"/>
      <c r="G32" s="403"/>
      <c r="H32" s="403"/>
      <c r="I32" s="405"/>
    </row>
    <row r="33" spans="1:11" s="11" customFormat="1" x14ac:dyDescent="0.3">
      <c r="A33" s="174" t="s">
        <v>16</v>
      </c>
      <c r="B33" s="31" t="s">
        <v>16</v>
      </c>
      <c r="C33" s="171" t="s">
        <v>16</v>
      </c>
      <c r="D33" s="193" t="s">
        <v>16</v>
      </c>
      <c r="E33" s="209"/>
      <c r="F33" s="209"/>
      <c r="G33" s="209"/>
      <c r="H33" s="210"/>
      <c r="I33" s="405"/>
    </row>
    <row r="34" spans="1:11" s="11" customFormat="1" x14ac:dyDescent="0.3">
      <c r="A34" s="174" t="s">
        <v>178</v>
      </c>
      <c r="B34" s="31" t="s">
        <v>197</v>
      </c>
      <c r="C34" s="171" t="s">
        <v>94</v>
      </c>
      <c r="D34" s="193">
        <v>1</v>
      </c>
      <c r="E34" s="207">
        <f>3537*15.75</f>
        <v>55707.75</v>
      </c>
      <c r="F34" s="187" t="e">
        <f>E34*(IF($E$7=#REF!,SUMIFS(#REF!,#REF!,'BOQ-Hook up'!$F$7),IF($E$7=#REF!,SUMIFS(#REF!,#REF!,'BOQ-Hook up'!$F$7),IF($E$7=#REF!,SUMIFS(#REF!,#REF!,'BOQ-Hook up'!$F$7),IF($E$7=#REF!,SUMIFS(#REF!,#REF!,'BOQ-Hook up'!$F$7),0)))))</f>
        <v>#REF!</v>
      </c>
      <c r="G34" s="187">
        <f t="shared" ref="G34" si="1">D34*E34</f>
        <v>55707.75</v>
      </c>
      <c r="H34" s="188" t="e">
        <f t="shared" ref="H34" si="2">D34*F34</f>
        <v>#REF!</v>
      </c>
      <c r="I34" s="194" t="s">
        <v>198</v>
      </c>
    </row>
    <row r="35" spans="1:11" s="11" customFormat="1" x14ac:dyDescent="0.3">
      <c r="A35" s="174"/>
      <c r="B35" s="31"/>
      <c r="C35" s="171"/>
      <c r="D35" s="193"/>
      <c r="E35" s="207"/>
      <c r="F35" s="207"/>
      <c r="G35" s="207"/>
      <c r="H35" s="208"/>
      <c r="I35" s="206"/>
    </row>
    <row r="36" spans="1:11" s="11" customFormat="1" ht="23" x14ac:dyDescent="0.3">
      <c r="A36" s="174">
        <v>1.2</v>
      </c>
      <c r="B36" s="31" t="s">
        <v>185</v>
      </c>
      <c r="C36" s="185" t="s">
        <v>15</v>
      </c>
      <c r="D36" s="186">
        <v>1</v>
      </c>
      <c r="E36" s="187">
        <v>3000</v>
      </c>
      <c r="F36" s="187" t="e">
        <f>E36*(IF($E$7=#REF!,SUMIFS(#REF!,#REF!,'BOQ-Hook up'!$F$7),IF($E$7=#REF!,SUMIFS(#REF!,#REF!,'BOQ-Hook up'!$F$7),IF($E$7=#REF!,SUMIFS(#REF!,#REF!,'BOQ-Hook up'!$F$7),IF($E$7=#REF!,SUMIFS(#REF!,#REF!,'BOQ-Hook up'!$F$7),0)))))</f>
        <v>#REF!</v>
      </c>
      <c r="G36" s="187">
        <f t="shared" ref="G36" si="3">D36*E36</f>
        <v>3000</v>
      </c>
      <c r="H36" s="188" t="e">
        <f t="shared" ref="H36" si="4">D36*F36</f>
        <v>#REF!</v>
      </c>
      <c r="I36" s="194" t="s">
        <v>191</v>
      </c>
    </row>
    <row r="37" spans="1:11" s="11" customFormat="1" x14ac:dyDescent="0.3">
      <c r="A37" s="174"/>
      <c r="B37" s="31"/>
      <c r="C37" s="185"/>
      <c r="D37" s="186"/>
      <c r="E37" s="187"/>
      <c r="F37" s="187"/>
      <c r="G37" s="187"/>
      <c r="H37" s="188"/>
      <c r="I37" s="189"/>
    </row>
    <row r="38" spans="1:11" s="11" customFormat="1" ht="23" x14ac:dyDescent="0.3">
      <c r="A38" s="174">
        <v>1.3</v>
      </c>
      <c r="B38" s="31" t="s">
        <v>184</v>
      </c>
      <c r="C38" s="185" t="s">
        <v>15</v>
      </c>
      <c r="D38" s="186">
        <v>1</v>
      </c>
      <c r="E38" s="187">
        <f>'Installation and assembly'!N35</f>
        <v>5270</v>
      </c>
      <c r="F38" s="187" t="e">
        <f>E38*(IF($E$7=#REF!,SUMIFS(#REF!,#REF!,'BOQ-Hook up'!$F$7),IF($E$7=#REF!,SUMIFS(#REF!,#REF!,'BOQ-Hook up'!$F$7),IF($E$7=#REF!,SUMIFS(#REF!,#REF!,'BOQ-Hook up'!$F$7),IF($E$7=#REF!,SUMIFS(#REF!,#REF!,'BOQ-Hook up'!$F$7),0)))))</f>
        <v>#REF!</v>
      </c>
      <c r="G38" s="187">
        <f t="shared" ref="G38" si="5">D38*E38</f>
        <v>5270</v>
      </c>
      <c r="H38" s="188" t="e">
        <f t="shared" ref="H38" si="6">D38*F38</f>
        <v>#REF!</v>
      </c>
      <c r="I38" s="214" t="s">
        <v>199</v>
      </c>
    </row>
    <row r="39" spans="1:11" s="11" customFormat="1" x14ac:dyDescent="0.25">
      <c r="A39" s="195"/>
      <c r="B39" s="196"/>
      <c r="C39" s="185"/>
      <c r="D39" s="186"/>
      <c r="E39" s="190"/>
      <c r="F39" s="187"/>
      <c r="G39" s="187"/>
      <c r="H39" s="188"/>
      <c r="I39" s="189"/>
    </row>
    <row r="40" spans="1:11" s="11" customFormat="1" x14ac:dyDescent="0.3">
      <c r="A40" s="174">
        <v>1.4</v>
      </c>
      <c r="B40" s="31" t="s">
        <v>203</v>
      </c>
      <c r="C40" s="185" t="s">
        <v>15</v>
      </c>
      <c r="D40" s="186">
        <v>1</v>
      </c>
      <c r="E40" s="187">
        <f>SUM(G10:G38)*0.05</f>
        <v>12948.887500000001</v>
      </c>
      <c r="F40" s="187" t="e">
        <f>E40*(IF($E$7=#REF!,SUMIFS(#REF!,#REF!,'BOQ-Hook up'!$F$7),IF($E$7=#REF!,SUMIFS(#REF!,#REF!,'BOQ-Hook up'!$F$7),IF($E$7=#REF!,SUMIFS(#REF!,#REF!,'BOQ-Hook up'!$F$7),IF($E$7=#REF!,SUMIFS(#REF!,#REF!,'BOQ-Hook up'!$F$7),0)))))</f>
        <v>#REF!</v>
      </c>
      <c r="G40" s="187">
        <f t="shared" ref="G40" si="7">D40*E40</f>
        <v>12948.887500000001</v>
      </c>
      <c r="H40" s="188" t="e">
        <f t="shared" ref="H40" si="8">D40*F40</f>
        <v>#REF!</v>
      </c>
      <c r="I40" s="189"/>
    </row>
    <row r="41" spans="1:11" x14ac:dyDescent="0.3">
      <c r="A41" s="174"/>
      <c r="B41" s="31"/>
      <c r="C41" s="185"/>
      <c r="D41" s="186"/>
      <c r="E41" s="190"/>
      <c r="F41" s="187"/>
      <c r="G41" s="187"/>
      <c r="H41" s="188"/>
      <c r="I41" s="189"/>
    </row>
    <row r="42" spans="1:11" ht="13.5" customHeight="1" x14ac:dyDescent="0.3">
      <c r="A42" s="174"/>
      <c r="B42" s="31"/>
      <c r="C42" s="185"/>
      <c r="D42" s="186"/>
      <c r="E42" s="190"/>
      <c r="F42" s="187"/>
      <c r="G42" s="187"/>
      <c r="H42" s="188"/>
      <c r="I42" s="189"/>
    </row>
    <row r="43" spans="1:11" ht="6" customHeight="1" x14ac:dyDescent="0.3">
      <c r="A43" s="174"/>
      <c r="B43" s="31"/>
      <c r="C43" s="185"/>
      <c r="D43" s="186"/>
      <c r="E43" s="187"/>
      <c r="F43" s="187"/>
      <c r="G43" s="187"/>
      <c r="H43" s="188"/>
      <c r="I43" s="189"/>
    </row>
    <row r="44" spans="1:11" ht="11.15" customHeight="1" x14ac:dyDescent="0.3">
      <c r="A44" s="178"/>
      <c r="B44" s="175"/>
      <c r="C44" s="176"/>
      <c r="D44" s="197"/>
      <c r="E44" s="198"/>
      <c r="F44" s="198"/>
      <c r="G44" s="198"/>
      <c r="H44" s="199"/>
      <c r="I44" s="200"/>
    </row>
    <row r="45" spans="1:11" ht="23.15" customHeight="1" x14ac:dyDescent="0.3">
      <c r="A45" s="400" t="s">
        <v>194</v>
      </c>
      <c r="B45" s="401"/>
      <c r="C45" s="401"/>
      <c r="D45" s="401"/>
      <c r="E45" s="401"/>
      <c r="F45" s="402"/>
      <c r="G45" s="203">
        <f>SUM(G8:G44)</f>
        <v>271926.63750000001</v>
      </c>
      <c r="H45" s="204" t="e">
        <f>SUM(H8:H44)</f>
        <v>#REF!</v>
      </c>
      <c r="I45" s="205" t="s">
        <v>195</v>
      </c>
      <c r="K45" s="12" t="s">
        <v>16</v>
      </c>
    </row>
    <row r="46" spans="1:11" x14ac:dyDescent="0.3">
      <c r="A46" s="16"/>
      <c r="B46" s="201"/>
      <c r="C46" s="201"/>
      <c r="E46" s="201"/>
      <c r="F46" s="201"/>
      <c r="G46" s="201"/>
      <c r="H46" s="201"/>
    </row>
    <row r="47" spans="1:11" x14ac:dyDescent="0.3">
      <c r="A47" s="16"/>
      <c r="B47" s="201"/>
      <c r="C47" s="201"/>
      <c r="E47" s="201"/>
      <c r="F47" s="201"/>
      <c r="G47" s="201"/>
      <c r="H47" s="201"/>
    </row>
    <row r="56" spans="5:5" x14ac:dyDescent="0.3">
      <c r="E56" s="202" t="s">
        <v>16</v>
      </c>
    </row>
  </sheetData>
  <mergeCells count="13">
    <mergeCell ref="G12:G32"/>
    <mergeCell ref="H12:H32"/>
    <mergeCell ref="I6:I7"/>
    <mergeCell ref="I11:I33"/>
    <mergeCell ref="G6:H6"/>
    <mergeCell ref="A45:F45"/>
    <mergeCell ref="A6:A7"/>
    <mergeCell ref="B6:B7"/>
    <mergeCell ref="C6:C7"/>
    <mergeCell ref="D6:D7"/>
    <mergeCell ref="E6:F6"/>
    <mergeCell ref="E12:E32"/>
    <mergeCell ref="F12:F32"/>
  </mergeCells>
  <printOptions horizontalCentered="1"/>
  <pageMargins left="0.25" right="0.25" top="0.75" bottom="0.75" header="0.3" footer="0.3"/>
  <pageSetup paperSize="9" scale="55" orientation="landscape" cellComments="asDisplayed" r:id="rId1"/>
  <headerFooter>
    <oddFooter>&amp;CPage &amp;P of &amp;N</oddFooter>
  </headerFooter>
  <rowBreaks count="1" manualBreakCount="1">
    <brk id="45"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1"/>
  <sheetViews>
    <sheetView topLeftCell="A19" workbookViewId="0">
      <selection activeCell="D20" sqref="D20:D41"/>
    </sheetView>
  </sheetViews>
  <sheetFormatPr defaultColWidth="10.69921875" defaultRowHeight="12.5" x14ac:dyDescent="0.25"/>
  <cols>
    <col min="1" max="1" width="3.296875" style="97" customWidth="1"/>
    <col min="2" max="2" width="10" style="97" customWidth="1"/>
    <col min="3" max="3" width="37.296875" style="97" customWidth="1"/>
    <col min="4" max="6" width="11.296875" style="97" customWidth="1"/>
    <col min="7" max="7" width="11.296875" style="131" customWidth="1"/>
    <col min="8" max="9" width="10.19921875" style="97" customWidth="1"/>
    <col min="10" max="10" width="12.5" style="97" bestFit="1" customWidth="1"/>
    <col min="11" max="12" width="12.5" style="97" customWidth="1"/>
    <col min="13" max="13" width="26.5" style="97" customWidth="1"/>
    <col min="14" max="14" width="11.796875" style="97" bestFit="1" customWidth="1"/>
    <col min="15" max="15" width="3.5" style="97" customWidth="1"/>
    <col min="16" max="16384" width="10.69921875" style="97"/>
  </cols>
  <sheetData>
    <row r="1" spans="1:15" ht="13" thickTop="1" x14ac:dyDescent="0.25">
      <c r="A1" s="414"/>
      <c r="B1" s="415"/>
      <c r="C1" s="415"/>
      <c r="D1" s="415"/>
      <c r="E1" s="415"/>
      <c r="F1" s="415"/>
      <c r="G1" s="415"/>
      <c r="H1" s="415"/>
      <c r="I1" s="415"/>
      <c r="J1" s="415"/>
      <c r="K1" s="415"/>
      <c r="L1" s="415"/>
      <c r="M1" s="415"/>
      <c r="N1" s="415"/>
      <c r="O1" s="416"/>
    </row>
    <row r="2" spans="1:15" ht="13" x14ac:dyDescent="0.3">
      <c r="A2" s="417"/>
      <c r="B2" s="418"/>
      <c r="C2" s="418"/>
      <c r="D2" s="418"/>
      <c r="E2" s="418"/>
      <c r="F2" s="418"/>
      <c r="G2" s="418"/>
      <c r="H2" s="418"/>
      <c r="I2" s="418"/>
      <c r="J2" s="418"/>
      <c r="K2" s="418"/>
      <c r="L2" s="418"/>
      <c r="M2" s="418"/>
      <c r="N2" s="418"/>
      <c r="O2" s="419"/>
    </row>
    <row r="3" spans="1:15" ht="13.5" thickBot="1" x14ac:dyDescent="0.35">
      <c r="A3" s="420"/>
      <c r="B3" s="421"/>
      <c r="C3" s="421"/>
      <c r="D3" s="421"/>
      <c r="E3" s="421"/>
      <c r="F3" s="421"/>
      <c r="G3" s="421"/>
      <c r="H3" s="421"/>
      <c r="I3" s="421"/>
      <c r="J3" s="421"/>
      <c r="K3" s="421"/>
      <c r="L3" s="421"/>
      <c r="M3" s="421"/>
      <c r="N3" s="421"/>
      <c r="O3" s="422"/>
    </row>
    <row r="4" spans="1:15" ht="13" x14ac:dyDescent="0.3">
      <c r="A4" s="423"/>
      <c r="B4" s="424"/>
      <c r="C4" s="424"/>
      <c r="D4" s="424"/>
      <c r="E4" s="424"/>
      <c r="F4" s="424"/>
      <c r="G4" s="424"/>
      <c r="H4" s="424"/>
      <c r="I4" s="424"/>
      <c r="J4" s="424"/>
      <c r="K4" s="424"/>
      <c r="L4" s="424"/>
      <c r="M4" s="424"/>
      <c r="N4" s="424"/>
      <c r="O4" s="425"/>
    </row>
    <row r="5" spans="1:15" ht="18" x14ac:dyDescent="0.25">
      <c r="A5" s="426" t="s">
        <v>74</v>
      </c>
      <c r="B5" s="427"/>
      <c r="C5" s="427"/>
      <c r="D5" s="427"/>
      <c r="E5" s="427"/>
      <c r="F5" s="427"/>
      <c r="G5" s="427"/>
      <c r="H5" s="427"/>
      <c r="I5" s="427"/>
      <c r="J5" s="427"/>
      <c r="K5" s="427"/>
      <c r="L5" s="427"/>
      <c r="M5" s="427"/>
      <c r="N5" s="427"/>
      <c r="O5" s="428"/>
    </row>
    <row r="6" spans="1:15" x14ac:dyDescent="0.25">
      <c r="A6" s="98"/>
      <c r="B6" s="97" t="s">
        <v>75</v>
      </c>
      <c r="D6" s="99"/>
      <c r="E6" s="99"/>
      <c r="F6" s="99"/>
      <c r="G6" s="100"/>
      <c r="H6" s="99"/>
      <c r="I6" s="99"/>
      <c r="J6" s="99"/>
      <c r="K6" s="99"/>
      <c r="L6" s="99"/>
      <c r="M6" s="99"/>
      <c r="N6" s="99"/>
      <c r="O6" s="101"/>
    </row>
    <row r="7" spans="1:15" x14ac:dyDescent="0.25">
      <c r="A7" s="98"/>
      <c r="B7" s="97" t="s">
        <v>77</v>
      </c>
      <c r="D7" s="102"/>
      <c r="E7" s="102"/>
      <c r="F7" s="102"/>
      <c r="G7" s="103"/>
      <c r="H7" s="102"/>
      <c r="I7" s="102"/>
      <c r="J7" s="102"/>
      <c r="K7" s="102"/>
      <c r="L7" s="102"/>
      <c r="M7" s="102"/>
      <c r="N7" s="102"/>
      <c r="O7" s="101"/>
    </row>
    <row r="8" spans="1:15" x14ac:dyDescent="0.25">
      <c r="A8" s="98"/>
      <c r="B8" s="97" t="s">
        <v>78</v>
      </c>
      <c r="D8" s="102"/>
      <c r="E8" s="102"/>
      <c r="F8" s="102"/>
      <c r="G8" s="103"/>
      <c r="H8" s="102"/>
      <c r="I8" s="102"/>
      <c r="J8" s="102"/>
      <c r="K8" s="102"/>
      <c r="L8" s="102"/>
      <c r="M8" s="102"/>
      <c r="N8" s="102"/>
      <c r="O8" s="101"/>
    </row>
    <row r="9" spans="1:15" x14ac:dyDescent="0.25">
      <c r="A9" s="98"/>
      <c r="B9" s="97" t="s">
        <v>80</v>
      </c>
      <c r="D9" s="102"/>
      <c r="E9" s="102"/>
      <c r="F9" s="102"/>
      <c r="G9" s="103"/>
      <c r="H9" s="102"/>
      <c r="I9" s="102"/>
      <c r="J9" s="102"/>
      <c r="K9" s="102"/>
      <c r="L9" s="102"/>
      <c r="M9" s="102"/>
      <c r="N9" s="102"/>
      <c r="O9" s="101"/>
    </row>
    <row r="10" spans="1:15" x14ac:dyDescent="0.25">
      <c r="A10" s="104"/>
      <c r="B10" s="99"/>
      <c r="C10" s="99"/>
      <c r="D10" s="99"/>
      <c r="E10" s="99"/>
      <c r="F10" s="99"/>
      <c r="G10" s="100"/>
      <c r="H10" s="99"/>
      <c r="I10" s="99"/>
      <c r="J10" s="99"/>
      <c r="K10" s="99"/>
      <c r="L10" s="99"/>
      <c r="M10" s="99"/>
      <c r="N10" s="99"/>
      <c r="O10" s="105"/>
    </row>
    <row r="11" spans="1:15" x14ac:dyDescent="0.25">
      <c r="A11" s="98"/>
      <c r="B11" s="97" t="s">
        <v>82</v>
      </c>
      <c r="D11" s="106"/>
      <c r="E11" s="106"/>
      <c r="F11" s="106"/>
      <c r="G11" s="107"/>
      <c r="H11" s="106"/>
      <c r="I11" s="102"/>
      <c r="J11" s="102"/>
      <c r="K11" s="102"/>
      <c r="L11" s="102"/>
      <c r="M11" s="102"/>
      <c r="N11" s="102"/>
      <c r="O11" s="101"/>
    </row>
    <row r="12" spans="1:15" x14ac:dyDescent="0.25">
      <c r="A12" s="98"/>
      <c r="B12" s="97" t="s">
        <v>83</v>
      </c>
      <c r="D12" s="106"/>
      <c r="E12" s="106"/>
      <c r="F12" s="106"/>
      <c r="G12" s="107"/>
      <c r="H12" s="106"/>
      <c r="I12" s="102"/>
      <c r="J12" s="102"/>
      <c r="K12" s="102"/>
      <c r="L12" s="102"/>
      <c r="M12" s="102"/>
      <c r="N12" s="102"/>
      <c r="O12" s="101"/>
    </row>
    <row r="13" spans="1:15" x14ac:dyDescent="0.25">
      <c r="A13" s="98"/>
      <c r="B13" s="97" t="s">
        <v>84</v>
      </c>
      <c r="D13" s="106"/>
      <c r="E13" s="106"/>
      <c r="F13" s="106"/>
      <c r="G13" s="107"/>
      <c r="H13" s="106"/>
      <c r="I13" s="102"/>
      <c r="J13" s="102"/>
      <c r="K13" s="102"/>
      <c r="L13" s="102"/>
      <c r="M13" s="102"/>
      <c r="N13" s="102"/>
      <c r="O13" s="101"/>
    </row>
    <row r="14" spans="1:15" x14ac:dyDescent="0.25">
      <c r="A14" s="104"/>
      <c r="B14" s="99"/>
      <c r="C14" s="99"/>
      <c r="D14" s="99"/>
      <c r="E14" s="99"/>
      <c r="F14" s="99"/>
      <c r="G14" s="100"/>
      <c r="H14" s="99"/>
      <c r="I14" s="99"/>
      <c r="J14" s="99"/>
      <c r="K14" s="99"/>
      <c r="L14" s="99"/>
      <c r="M14" s="99"/>
      <c r="N14" s="99"/>
      <c r="O14" s="105"/>
    </row>
    <row r="15" spans="1:15" x14ac:dyDescent="0.25">
      <c r="A15" s="98"/>
      <c r="G15" s="108"/>
      <c r="O15" s="101"/>
    </row>
    <row r="16" spans="1:15" x14ac:dyDescent="0.25">
      <c r="A16" s="98"/>
      <c r="G16" s="108"/>
      <c r="O16" s="101"/>
    </row>
    <row r="17" spans="1:17" s="111" customFormat="1" ht="13" x14ac:dyDescent="0.3">
      <c r="A17" s="109"/>
      <c r="B17" s="412" t="s">
        <v>15</v>
      </c>
      <c r="C17" s="412" t="s">
        <v>19</v>
      </c>
      <c r="D17" s="412" t="s">
        <v>85</v>
      </c>
      <c r="E17" s="412" t="s">
        <v>86</v>
      </c>
      <c r="F17" s="412" t="s">
        <v>87</v>
      </c>
      <c r="G17" s="411" t="s">
        <v>88</v>
      </c>
      <c r="H17" s="412" t="s">
        <v>89</v>
      </c>
      <c r="I17" s="412"/>
      <c r="J17" s="412"/>
      <c r="K17" s="412"/>
      <c r="L17" s="412"/>
      <c r="M17" s="412"/>
      <c r="N17" s="413" t="s">
        <v>90</v>
      </c>
      <c r="O17" s="110"/>
    </row>
    <row r="18" spans="1:17" ht="25" x14ac:dyDescent="0.25">
      <c r="A18" s="98"/>
      <c r="B18" s="412"/>
      <c r="C18" s="412"/>
      <c r="D18" s="412"/>
      <c r="E18" s="412"/>
      <c r="F18" s="412"/>
      <c r="G18" s="411"/>
      <c r="H18" s="112" t="s">
        <v>91</v>
      </c>
      <c r="I18" s="112" t="s">
        <v>92</v>
      </c>
      <c r="J18" s="112" t="s">
        <v>14</v>
      </c>
      <c r="K18" s="112" t="s">
        <v>136</v>
      </c>
      <c r="L18" s="112" t="s">
        <v>110</v>
      </c>
      <c r="M18" s="112" t="s">
        <v>93</v>
      </c>
      <c r="N18" s="413"/>
      <c r="O18" s="101"/>
    </row>
    <row r="19" spans="1:17" ht="13" x14ac:dyDescent="0.3">
      <c r="A19" s="98"/>
      <c r="B19" s="113"/>
      <c r="C19" s="113"/>
      <c r="D19" s="114"/>
      <c r="E19" s="114"/>
      <c r="F19" s="114"/>
      <c r="G19" s="115"/>
      <c r="H19" s="114"/>
      <c r="I19" s="114"/>
      <c r="J19" s="114"/>
      <c r="K19" s="114"/>
      <c r="L19" s="114"/>
      <c r="M19" s="114"/>
      <c r="N19" s="114"/>
      <c r="O19" s="101"/>
    </row>
    <row r="20" spans="1:17" x14ac:dyDescent="0.25">
      <c r="A20" s="98"/>
      <c r="B20" s="114">
        <v>1</v>
      </c>
      <c r="C20" s="169" t="s">
        <v>134</v>
      </c>
      <c r="D20" s="114" t="s">
        <v>94</v>
      </c>
      <c r="E20" s="114">
        <v>1</v>
      </c>
      <c r="F20" s="115"/>
      <c r="G20" s="115"/>
      <c r="H20" s="115"/>
      <c r="I20" s="115"/>
      <c r="J20" s="115">
        <f>G20*F20*E20</f>
        <v>0</v>
      </c>
      <c r="K20" s="115"/>
      <c r="L20" s="115"/>
      <c r="M20" s="115">
        <v>0</v>
      </c>
      <c r="N20" s="115">
        <f>M20+J20</f>
        <v>0</v>
      </c>
      <c r="O20" s="101"/>
    </row>
    <row r="21" spans="1:17" x14ac:dyDescent="0.25">
      <c r="A21" s="98"/>
      <c r="B21" s="114">
        <f>B20+1</f>
        <v>2</v>
      </c>
      <c r="C21" s="169" t="s">
        <v>135</v>
      </c>
      <c r="D21" s="114" t="s">
        <v>94</v>
      </c>
      <c r="E21" s="114">
        <v>1</v>
      </c>
      <c r="F21" s="114"/>
      <c r="G21" s="115"/>
      <c r="H21" s="114"/>
      <c r="I21" s="114"/>
      <c r="J21" s="115">
        <f>G21*F21*E21</f>
        <v>0</v>
      </c>
      <c r="K21" s="115"/>
      <c r="L21" s="115"/>
      <c r="M21" s="115">
        <v>0</v>
      </c>
      <c r="N21" s="115">
        <f>M21+J21</f>
        <v>0</v>
      </c>
      <c r="O21" s="101"/>
    </row>
    <row r="22" spans="1:17" x14ac:dyDescent="0.25">
      <c r="A22" s="98"/>
      <c r="B22" s="114">
        <f t="shared" ref="B22:B41" si="0">B21+1</f>
        <v>3</v>
      </c>
      <c r="C22" s="169" t="s">
        <v>137</v>
      </c>
      <c r="D22" s="114" t="s">
        <v>94</v>
      </c>
      <c r="E22" s="114">
        <v>1</v>
      </c>
      <c r="F22" s="114"/>
      <c r="G22" s="115"/>
      <c r="H22" s="114"/>
      <c r="I22" s="114"/>
      <c r="J22" s="115"/>
      <c r="K22" s="115"/>
      <c r="L22" s="115"/>
      <c r="M22" s="115"/>
      <c r="N22" s="115"/>
      <c r="O22" s="101"/>
    </row>
    <row r="23" spans="1:17" x14ac:dyDescent="0.25">
      <c r="A23" s="98"/>
      <c r="B23" s="114">
        <f t="shared" si="0"/>
        <v>4</v>
      </c>
      <c r="C23" s="169" t="s">
        <v>138</v>
      </c>
      <c r="D23" s="114" t="s">
        <v>94</v>
      </c>
      <c r="E23" s="114">
        <v>12</v>
      </c>
      <c r="F23" s="114"/>
      <c r="G23" s="115"/>
      <c r="H23" s="114"/>
      <c r="I23" s="114"/>
      <c r="J23" s="115"/>
      <c r="K23" s="115"/>
      <c r="L23" s="115"/>
      <c r="M23" s="115"/>
      <c r="N23" s="115"/>
      <c r="O23" s="101"/>
    </row>
    <row r="24" spans="1:17" x14ac:dyDescent="0.25">
      <c r="A24" s="98"/>
      <c r="B24" s="114">
        <f t="shared" si="0"/>
        <v>5</v>
      </c>
      <c r="C24" s="169" t="s">
        <v>139</v>
      </c>
      <c r="D24" s="114" t="s">
        <v>94</v>
      </c>
      <c r="E24" s="114">
        <v>10</v>
      </c>
      <c r="F24" s="114"/>
      <c r="G24" s="115"/>
      <c r="H24" s="114"/>
      <c r="I24" s="114"/>
      <c r="J24" s="115"/>
      <c r="K24" s="115"/>
      <c r="L24" s="115"/>
      <c r="M24" s="115"/>
      <c r="N24" s="115"/>
      <c r="O24" s="101"/>
    </row>
    <row r="25" spans="1:17" x14ac:dyDescent="0.25">
      <c r="A25" s="98"/>
      <c r="B25" s="114">
        <f t="shared" si="0"/>
        <v>6</v>
      </c>
      <c r="C25" s="169" t="s">
        <v>140</v>
      </c>
      <c r="D25" s="114" t="s">
        <v>94</v>
      </c>
      <c r="E25" s="114">
        <v>22</v>
      </c>
      <c r="F25" s="114"/>
      <c r="G25" s="115"/>
      <c r="H25" s="114"/>
      <c r="I25" s="114"/>
      <c r="J25" s="115"/>
      <c r="K25" s="115"/>
      <c r="L25" s="115"/>
      <c r="M25" s="115"/>
      <c r="N25" s="115"/>
      <c r="O25" s="101"/>
      <c r="Q25" s="97" t="s">
        <v>16</v>
      </c>
    </row>
    <row r="26" spans="1:17" x14ac:dyDescent="0.25">
      <c r="A26" s="98"/>
      <c r="B26" s="114">
        <f t="shared" si="0"/>
        <v>7</v>
      </c>
      <c r="C26" s="169" t="s">
        <v>141</v>
      </c>
      <c r="D26" s="114" t="s">
        <v>94</v>
      </c>
      <c r="E26" s="114">
        <v>1</v>
      </c>
      <c r="F26" s="114"/>
      <c r="G26" s="115"/>
      <c r="H26" s="114"/>
      <c r="I26" s="114"/>
      <c r="J26" s="115"/>
      <c r="K26" s="115"/>
      <c r="L26" s="115"/>
      <c r="M26" s="115"/>
      <c r="N26" s="115"/>
      <c r="O26" s="101"/>
      <c r="Q26" s="97" t="s">
        <v>16</v>
      </c>
    </row>
    <row r="27" spans="1:17" x14ac:dyDescent="0.25">
      <c r="A27" s="98"/>
      <c r="B27" s="114">
        <f t="shared" si="0"/>
        <v>8</v>
      </c>
      <c r="C27" s="169" t="s">
        <v>142</v>
      </c>
      <c r="D27" s="114" t="s">
        <v>94</v>
      </c>
      <c r="E27" s="114">
        <v>1</v>
      </c>
      <c r="F27" s="114"/>
      <c r="G27" s="115"/>
      <c r="H27" s="114"/>
      <c r="I27" s="114"/>
      <c r="J27" s="115"/>
      <c r="K27" s="115"/>
      <c r="L27" s="115"/>
      <c r="M27" s="115"/>
      <c r="N27" s="115"/>
      <c r="O27" s="101"/>
      <c r="Q27" s="97" t="s">
        <v>16</v>
      </c>
    </row>
    <row r="28" spans="1:17" x14ac:dyDescent="0.25">
      <c r="A28" s="98"/>
      <c r="B28" s="114">
        <f t="shared" si="0"/>
        <v>9</v>
      </c>
      <c r="C28" s="169" t="s">
        <v>143</v>
      </c>
      <c r="D28" s="114" t="s">
        <v>94</v>
      </c>
      <c r="E28" s="114">
        <v>2</v>
      </c>
      <c r="F28" s="114"/>
      <c r="G28" s="115"/>
      <c r="H28" s="114"/>
      <c r="I28" s="114"/>
      <c r="J28" s="115"/>
      <c r="K28" s="115"/>
      <c r="L28" s="115"/>
      <c r="M28" s="115"/>
      <c r="N28" s="115"/>
      <c r="O28" s="101"/>
      <c r="Q28" s="97" t="s">
        <v>16</v>
      </c>
    </row>
    <row r="29" spans="1:17" x14ac:dyDescent="0.25">
      <c r="A29" s="98"/>
      <c r="B29" s="114">
        <f t="shared" si="0"/>
        <v>10</v>
      </c>
      <c r="C29" s="169" t="s">
        <v>144</v>
      </c>
      <c r="D29" s="114" t="s">
        <v>94</v>
      </c>
      <c r="E29" s="114">
        <v>2</v>
      </c>
      <c r="F29" s="114"/>
      <c r="G29" s="115"/>
      <c r="H29" s="114"/>
      <c r="I29" s="114"/>
      <c r="J29" s="115"/>
      <c r="K29" s="115"/>
      <c r="L29" s="115"/>
      <c r="M29" s="115"/>
      <c r="N29" s="115"/>
      <c r="O29" s="101"/>
      <c r="Q29" s="97" t="s">
        <v>16</v>
      </c>
    </row>
    <row r="30" spans="1:17" x14ac:dyDescent="0.25">
      <c r="A30" s="98"/>
      <c r="B30" s="114">
        <f t="shared" si="0"/>
        <v>11</v>
      </c>
      <c r="C30" s="169" t="s">
        <v>145</v>
      </c>
      <c r="D30" s="114" t="s">
        <v>94</v>
      </c>
      <c r="E30" s="114">
        <v>1</v>
      </c>
      <c r="F30" s="114"/>
      <c r="G30" s="115"/>
      <c r="H30" s="114"/>
      <c r="I30" s="114"/>
      <c r="J30" s="115"/>
      <c r="K30" s="115"/>
      <c r="L30" s="115"/>
      <c r="M30" s="115"/>
      <c r="N30" s="115"/>
      <c r="O30" s="101"/>
      <c r="Q30" s="97" t="s">
        <v>16</v>
      </c>
    </row>
    <row r="31" spans="1:17" x14ac:dyDescent="0.25">
      <c r="A31" s="98"/>
      <c r="B31" s="114">
        <f t="shared" si="0"/>
        <v>12</v>
      </c>
      <c r="C31" s="169" t="s">
        <v>146</v>
      </c>
      <c r="D31" s="114" t="s">
        <v>94</v>
      </c>
      <c r="E31" s="114">
        <v>2</v>
      </c>
      <c r="F31" s="114"/>
      <c r="G31" s="115"/>
      <c r="H31" s="114"/>
      <c r="I31" s="114"/>
      <c r="J31" s="115"/>
      <c r="K31" s="115"/>
      <c r="L31" s="115"/>
      <c r="M31" s="115"/>
      <c r="N31" s="115"/>
      <c r="O31" s="101"/>
    </row>
    <row r="32" spans="1:17" ht="13" x14ac:dyDescent="0.3">
      <c r="A32" s="98"/>
      <c r="B32" s="114">
        <f t="shared" si="0"/>
        <v>13</v>
      </c>
      <c r="C32" s="169" t="s">
        <v>147</v>
      </c>
      <c r="D32" s="114" t="s">
        <v>94</v>
      </c>
      <c r="E32" s="114">
        <v>4</v>
      </c>
      <c r="F32" s="114"/>
      <c r="G32" s="115"/>
      <c r="H32" s="114"/>
      <c r="I32" s="114"/>
      <c r="J32" s="115"/>
      <c r="K32" s="115"/>
      <c r="L32" s="115"/>
      <c r="M32" s="115"/>
      <c r="N32" s="115"/>
      <c r="O32" s="101"/>
    </row>
    <row r="33" spans="1:15" x14ac:dyDescent="0.25">
      <c r="A33" s="98"/>
      <c r="B33" s="114">
        <f t="shared" si="0"/>
        <v>14</v>
      </c>
      <c r="C33" s="169" t="s">
        <v>148</v>
      </c>
      <c r="D33" s="114" t="s">
        <v>94</v>
      </c>
      <c r="E33" s="114">
        <v>1</v>
      </c>
      <c r="F33" s="114"/>
      <c r="G33" s="115"/>
      <c r="H33" s="114"/>
      <c r="I33" s="114"/>
      <c r="J33" s="114"/>
      <c r="K33" s="114"/>
      <c r="L33" s="114"/>
      <c r="M33" s="114"/>
      <c r="N33" s="114"/>
      <c r="O33" s="101"/>
    </row>
    <row r="34" spans="1:15" ht="13" x14ac:dyDescent="0.3">
      <c r="A34" s="98"/>
      <c r="B34" s="114">
        <f t="shared" si="0"/>
        <v>15</v>
      </c>
      <c r="C34" s="169" t="s">
        <v>149</v>
      </c>
      <c r="D34" s="114" t="s">
        <v>94</v>
      </c>
      <c r="E34" s="114">
        <v>2</v>
      </c>
      <c r="F34" s="114"/>
      <c r="G34" s="115"/>
      <c r="H34" s="114"/>
      <c r="I34" s="114"/>
      <c r="J34" s="114"/>
      <c r="K34" s="114"/>
      <c r="L34" s="114"/>
      <c r="M34" s="114"/>
      <c r="N34" s="114"/>
      <c r="O34" s="101"/>
    </row>
    <row r="35" spans="1:15" x14ac:dyDescent="0.25">
      <c r="A35" s="98"/>
      <c r="B35" s="114">
        <f t="shared" si="0"/>
        <v>16</v>
      </c>
      <c r="C35" s="169" t="s">
        <v>150</v>
      </c>
      <c r="D35" s="114" t="s">
        <v>94</v>
      </c>
      <c r="E35" s="114">
        <v>2</v>
      </c>
      <c r="F35" s="114"/>
      <c r="G35" s="115"/>
      <c r="H35" s="114"/>
      <c r="I35" s="114"/>
      <c r="J35" s="114"/>
      <c r="K35" s="114"/>
      <c r="L35" s="114"/>
      <c r="M35" s="114"/>
      <c r="N35" s="114"/>
      <c r="O35" s="101"/>
    </row>
    <row r="36" spans="1:15" x14ac:dyDescent="0.25">
      <c r="A36" s="98"/>
      <c r="B36" s="114">
        <f t="shared" si="0"/>
        <v>17</v>
      </c>
      <c r="C36" s="169" t="s">
        <v>151</v>
      </c>
      <c r="D36" s="114" t="s">
        <v>94</v>
      </c>
      <c r="E36" s="114">
        <v>1</v>
      </c>
      <c r="F36" s="114"/>
      <c r="G36" s="115"/>
      <c r="H36" s="114"/>
      <c r="I36" s="114"/>
      <c r="J36" s="114"/>
      <c r="K36" s="114"/>
      <c r="L36" s="114"/>
      <c r="M36" s="114"/>
      <c r="N36" s="114"/>
      <c r="O36" s="101"/>
    </row>
    <row r="37" spans="1:15" x14ac:dyDescent="0.25">
      <c r="A37" s="98"/>
      <c r="B37" s="114">
        <f t="shared" si="0"/>
        <v>18</v>
      </c>
      <c r="C37" s="169" t="s">
        <v>152</v>
      </c>
      <c r="D37" s="114" t="s">
        <v>94</v>
      </c>
      <c r="E37" s="114">
        <v>2</v>
      </c>
      <c r="F37" s="114"/>
      <c r="G37" s="115"/>
      <c r="H37" s="114"/>
      <c r="I37" s="114"/>
      <c r="J37" s="114"/>
      <c r="K37" s="114"/>
      <c r="L37" s="114"/>
      <c r="M37" s="114"/>
      <c r="N37" s="114"/>
      <c r="O37" s="101"/>
    </row>
    <row r="38" spans="1:15" x14ac:dyDescent="0.25">
      <c r="A38" s="98"/>
      <c r="B38" s="114">
        <f t="shared" si="0"/>
        <v>19</v>
      </c>
      <c r="C38" s="169" t="s">
        <v>153</v>
      </c>
      <c r="D38" s="114" t="s">
        <v>94</v>
      </c>
      <c r="E38" s="114">
        <v>1</v>
      </c>
      <c r="F38" s="114"/>
      <c r="G38" s="115"/>
      <c r="H38" s="114"/>
      <c r="I38" s="114"/>
      <c r="J38" s="114"/>
      <c r="K38" s="114"/>
      <c r="L38" s="114"/>
      <c r="M38" s="114"/>
      <c r="N38" s="114"/>
      <c r="O38" s="101"/>
    </row>
    <row r="39" spans="1:15" x14ac:dyDescent="0.25">
      <c r="A39" s="98"/>
      <c r="B39" s="114">
        <f t="shared" si="0"/>
        <v>20</v>
      </c>
      <c r="C39" s="170" t="s">
        <v>154</v>
      </c>
      <c r="D39" s="114" t="s">
        <v>94</v>
      </c>
      <c r="E39" s="114">
        <v>1</v>
      </c>
      <c r="F39" s="114"/>
      <c r="G39" s="115"/>
      <c r="H39" s="114"/>
      <c r="I39" s="114"/>
      <c r="J39" s="114"/>
      <c r="K39" s="114"/>
      <c r="L39" s="114"/>
      <c r="M39" s="114"/>
      <c r="N39" s="114"/>
      <c r="O39" s="101"/>
    </row>
    <row r="40" spans="1:15" x14ac:dyDescent="0.25">
      <c r="A40" s="98"/>
      <c r="B40" s="114">
        <f t="shared" si="0"/>
        <v>21</v>
      </c>
      <c r="C40" s="169" t="s">
        <v>155</v>
      </c>
      <c r="D40" s="114" t="s">
        <v>94</v>
      </c>
      <c r="E40" s="114">
        <v>2</v>
      </c>
      <c r="F40" s="114"/>
      <c r="G40" s="115"/>
      <c r="H40" s="114"/>
      <c r="I40" s="114"/>
      <c r="J40" s="114"/>
      <c r="K40" s="114"/>
      <c r="L40" s="114"/>
      <c r="M40" s="114"/>
      <c r="N40" s="114"/>
      <c r="O40" s="101"/>
    </row>
    <row r="41" spans="1:15" x14ac:dyDescent="0.25">
      <c r="A41" s="98"/>
      <c r="B41" s="114">
        <f t="shared" si="0"/>
        <v>22</v>
      </c>
      <c r="C41" s="169" t="s">
        <v>156</v>
      </c>
      <c r="D41" s="114" t="s">
        <v>94</v>
      </c>
      <c r="E41" s="114">
        <v>6</v>
      </c>
      <c r="F41" s="114"/>
      <c r="G41" s="115"/>
      <c r="H41" s="114"/>
      <c r="I41" s="114"/>
      <c r="J41" s="114"/>
      <c r="K41" s="114"/>
      <c r="L41" s="114"/>
      <c r="M41" s="114"/>
      <c r="N41" s="114"/>
      <c r="O41" s="101"/>
    </row>
    <row r="42" spans="1:15" x14ac:dyDescent="0.25">
      <c r="A42" s="98"/>
      <c r="B42" s="114"/>
      <c r="C42" s="114"/>
      <c r="D42" s="114"/>
      <c r="E42" s="114"/>
      <c r="F42" s="114"/>
      <c r="G42" s="115"/>
      <c r="H42" s="114"/>
      <c r="I42" s="114"/>
      <c r="J42" s="114"/>
      <c r="K42" s="114"/>
      <c r="L42" s="114"/>
      <c r="M42" s="114"/>
      <c r="N42" s="114"/>
      <c r="O42" s="101"/>
    </row>
    <row r="43" spans="1:15" x14ac:dyDescent="0.25">
      <c r="A43" s="98"/>
      <c r="B43" s="114"/>
      <c r="C43" s="114"/>
      <c r="D43" s="114"/>
      <c r="E43" s="114"/>
      <c r="F43" s="114"/>
      <c r="G43" s="115"/>
      <c r="H43" s="114"/>
      <c r="I43" s="114"/>
      <c r="J43" s="114"/>
      <c r="K43" s="114"/>
      <c r="L43" s="114"/>
      <c r="M43" s="114"/>
      <c r="N43" s="114"/>
      <c r="O43" s="101"/>
    </row>
    <row r="44" spans="1:15" ht="18" customHeight="1" x14ac:dyDescent="0.25">
      <c r="A44" s="98"/>
      <c r="B44" s="114"/>
      <c r="C44" s="114"/>
      <c r="D44" s="114"/>
      <c r="E44" s="114"/>
      <c r="F44" s="114"/>
      <c r="G44" s="115"/>
      <c r="H44" s="114"/>
      <c r="I44" s="114"/>
      <c r="J44" s="114"/>
      <c r="K44" s="114"/>
      <c r="L44" s="114"/>
      <c r="M44" s="114"/>
      <c r="N44" s="114"/>
      <c r="O44" s="101"/>
    </row>
    <row r="45" spans="1:15" ht="18" customHeight="1" x14ac:dyDescent="0.25">
      <c r="A45" s="98"/>
      <c r="B45" s="114"/>
      <c r="C45" s="114"/>
      <c r="D45" s="114"/>
      <c r="E45" s="114"/>
      <c r="F45" s="114"/>
      <c r="G45" s="115"/>
      <c r="H45" s="114"/>
      <c r="I45" s="114"/>
      <c r="J45" s="114"/>
      <c r="K45" s="114"/>
      <c r="L45" s="114"/>
      <c r="M45" s="114"/>
      <c r="N45" s="114"/>
      <c r="O45" s="101"/>
    </row>
    <row r="46" spans="1:15" ht="18" customHeight="1" x14ac:dyDescent="0.3">
      <c r="A46" s="98"/>
      <c r="B46" s="406" t="s">
        <v>7</v>
      </c>
      <c r="C46" s="407"/>
      <c r="D46" s="407"/>
      <c r="E46" s="407"/>
      <c r="F46" s="407"/>
      <c r="G46" s="408"/>
      <c r="H46" s="116">
        <f>SUM(H19:H45)</f>
        <v>0</v>
      </c>
      <c r="I46" s="116">
        <f>SUM(I19:I45)</f>
        <v>0</v>
      </c>
      <c r="J46" s="116">
        <f>SUM(J19:J45)</f>
        <v>0</v>
      </c>
      <c r="K46" s="116"/>
      <c r="L46" s="116"/>
      <c r="M46" s="116">
        <f>SUM(M19:M45)</f>
        <v>0</v>
      </c>
      <c r="N46" s="116">
        <f>SUM(N19:N45)</f>
        <v>0</v>
      </c>
      <c r="O46" s="101"/>
    </row>
    <row r="47" spans="1:15" ht="18" hidden="1" customHeight="1" x14ac:dyDescent="0.3">
      <c r="A47" s="98"/>
      <c r="B47" s="409" t="s">
        <v>97</v>
      </c>
      <c r="C47" s="410"/>
      <c r="D47" s="410"/>
      <c r="E47" s="410"/>
      <c r="F47" s="410"/>
      <c r="G47" s="410"/>
      <c r="H47" s="410"/>
      <c r="I47" s="117"/>
      <c r="J47" s="118" t="s">
        <v>16</v>
      </c>
      <c r="K47" s="118"/>
      <c r="L47" s="118"/>
      <c r="M47" s="119" t="s">
        <v>16</v>
      </c>
      <c r="N47" s="120">
        <v>406</v>
      </c>
      <c r="O47" s="101"/>
    </row>
    <row r="48" spans="1:15" ht="18" hidden="1" customHeight="1" x14ac:dyDescent="0.3">
      <c r="A48" s="98"/>
      <c r="B48" s="409" t="s">
        <v>98</v>
      </c>
      <c r="C48" s="410"/>
      <c r="D48" s="410"/>
      <c r="E48" s="410"/>
      <c r="F48" s="410"/>
      <c r="G48" s="410"/>
      <c r="H48" s="410"/>
      <c r="I48" s="117"/>
      <c r="J48" s="118"/>
      <c r="K48" s="118"/>
      <c r="L48" s="118"/>
      <c r="M48" s="119"/>
      <c r="N48" s="120">
        <f>N46/N47</f>
        <v>0</v>
      </c>
      <c r="O48" s="101"/>
    </row>
    <row r="49" spans="1:15" ht="18" customHeight="1" thickBot="1" x14ac:dyDescent="0.35">
      <c r="A49" s="121"/>
      <c r="B49" s="122"/>
      <c r="C49" s="122"/>
      <c r="D49" s="122"/>
      <c r="E49" s="122"/>
      <c r="F49" s="122"/>
      <c r="G49" s="123"/>
      <c r="H49" s="122"/>
      <c r="I49" s="124"/>
      <c r="J49" s="124" t="s">
        <v>16</v>
      </c>
      <c r="K49" s="124"/>
      <c r="L49" s="124"/>
      <c r="M49" s="124" t="s">
        <v>16</v>
      </c>
      <c r="N49" s="124"/>
      <c r="O49" s="125"/>
    </row>
    <row r="50" spans="1:15" s="126" customFormat="1" ht="18" customHeight="1" thickTop="1" x14ac:dyDescent="0.35">
      <c r="A50" s="97"/>
      <c r="G50" s="128"/>
      <c r="J50" s="127"/>
      <c r="K50" s="127"/>
      <c r="L50" s="127"/>
    </row>
    <row r="51" spans="1:15" s="126" customFormat="1" ht="18" customHeight="1" x14ac:dyDescent="0.35">
      <c r="A51" s="97"/>
      <c r="G51" s="130"/>
    </row>
  </sheetData>
  <mergeCells count="16">
    <mergeCell ref="N17:N18"/>
    <mergeCell ref="A1:O1"/>
    <mergeCell ref="A2:O2"/>
    <mergeCell ref="A3:O3"/>
    <mergeCell ref="A4:O4"/>
    <mergeCell ref="A5:O5"/>
    <mergeCell ref="B17:B18"/>
    <mergeCell ref="C17:C18"/>
    <mergeCell ref="D17:D18"/>
    <mergeCell ref="E17:E18"/>
    <mergeCell ref="F17:F18"/>
    <mergeCell ref="B46:G46"/>
    <mergeCell ref="B47:H47"/>
    <mergeCell ref="B48:H48"/>
    <mergeCell ref="G17:G18"/>
    <mergeCell ref="H17:M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topLeftCell="A13" workbookViewId="0">
      <selection activeCell="S27" sqref="S27"/>
    </sheetView>
  </sheetViews>
  <sheetFormatPr defaultColWidth="10.69921875" defaultRowHeight="12.5" x14ac:dyDescent="0.25"/>
  <cols>
    <col min="1" max="1" width="3.296875" style="97" customWidth="1"/>
    <col min="2" max="2" width="10" style="97" customWidth="1"/>
    <col min="3" max="3" width="9.296875" style="97" customWidth="1"/>
    <col min="4" max="4" width="10" style="97" customWidth="1"/>
    <col min="5" max="8" width="11.296875" style="97" customWidth="1"/>
    <col min="9" max="9" width="11.296875" style="131" customWidth="1"/>
    <col min="10" max="11" width="10.19921875" style="97" customWidth="1"/>
    <col min="12" max="12" width="12.5" style="97" bestFit="1" customWidth="1"/>
    <col min="13" max="13" width="26.5" style="97" customWidth="1"/>
    <col min="14" max="14" width="11.796875" style="97" bestFit="1" customWidth="1"/>
    <col min="15" max="15" width="3.5" style="97" customWidth="1"/>
    <col min="16" max="16384" width="10.69921875" style="97"/>
  </cols>
  <sheetData>
    <row r="1" spans="1:15" ht="13" thickTop="1" x14ac:dyDescent="0.25">
      <c r="A1" s="414"/>
      <c r="B1" s="415"/>
      <c r="C1" s="415"/>
      <c r="D1" s="415"/>
      <c r="E1" s="415"/>
      <c r="F1" s="415"/>
      <c r="G1" s="415"/>
      <c r="H1" s="415"/>
      <c r="I1" s="415"/>
      <c r="J1" s="415"/>
      <c r="K1" s="415"/>
      <c r="L1" s="415"/>
      <c r="M1" s="415"/>
      <c r="N1" s="415"/>
      <c r="O1" s="416"/>
    </row>
    <row r="2" spans="1:15" ht="13" x14ac:dyDescent="0.3">
      <c r="A2" s="417"/>
      <c r="B2" s="418"/>
      <c r="C2" s="418"/>
      <c r="D2" s="418"/>
      <c r="E2" s="418"/>
      <c r="F2" s="418"/>
      <c r="G2" s="418"/>
      <c r="H2" s="418"/>
      <c r="I2" s="418"/>
      <c r="J2" s="418"/>
      <c r="K2" s="418"/>
      <c r="L2" s="418"/>
      <c r="M2" s="418"/>
      <c r="N2" s="418"/>
      <c r="O2" s="419"/>
    </row>
    <row r="3" spans="1:15" ht="13.5" thickBot="1" x14ac:dyDescent="0.35">
      <c r="A3" s="420"/>
      <c r="B3" s="421"/>
      <c r="C3" s="421"/>
      <c r="D3" s="421"/>
      <c r="E3" s="421"/>
      <c r="F3" s="421"/>
      <c r="G3" s="421"/>
      <c r="H3" s="421"/>
      <c r="I3" s="421"/>
      <c r="J3" s="421"/>
      <c r="K3" s="421"/>
      <c r="L3" s="421"/>
      <c r="M3" s="421"/>
      <c r="N3" s="421"/>
      <c r="O3" s="422"/>
    </row>
    <row r="4" spans="1:15" ht="13" x14ac:dyDescent="0.3">
      <c r="A4" s="423"/>
      <c r="B4" s="424"/>
      <c r="C4" s="424"/>
      <c r="D4" s="424"/>
      <c r="E4" s="424"/>
      <c r="F4" s="424"/>
      <c r="G4" s="424"/>
      <c r="H4" s="424"/>
      <c r="I4" s="424"/>
      <c r="J4" s="424"/>
      <c r="K4" s="424"/>
      <c r="L4" s="424"/>
      <c r="M4" s="424"/>
      <c r="N4" s="424"/>
      <c r="O4" s="425"/>
    </row>
    <row r="5" spans="1:15" ht="18" x14ac:dyDescent="0.25">
      <c r="A5" s="426" t="s">
        <v>74</v>
      </c>
      <c r="B5" s="427"/>
      <c r="C5" s="427"/>
      <c r="D5" s="427"/>
      <c r="E5" s="427"/>
      <c r="F5" s="427"/>
      <c r="G5" s="427"/>
      <c r="H5" s="427"/>
      <c r="I5" s="427"/>
      <c r="J5" s="427"/>
      <c r="K5" s="427"/>
      <c r="L5" s="427"/>
      <c r="M5" s="427"/>
      <c r="N5" s="427"/>
      <c r="O5" s="428"/>
    </row>
    <row r="6" spans="1:15" x14ac:dyDescent="0.25">
      <c r="A6" s="98"/>
      <c r="B6" s="97" t="s">
        <v>75</v>
      </c>
      <c r="D6" s="99" t="s">
        <v>133</v>
      </c>
      <c r="E6" s="99"/>
      <c r="F6" s="99"/>
      <c r="G6" s="99"/>
      <c r="H6" s="99"/>
      <c r="I6" s="100"/>
      <c r="J6" s="99"/>
      <c r="K6" s="99"/>
      <c r="L6" s="99"/>
      <c r="M6" s="99"/>
      <c r="N6" s="99"/>
      <c r="O6" s="101"/>
    </row>
    <row r="7" spans="1:15" x14ac:dyDescent="0.25">
      <c r="A7" s="98"/>
      <c r="B7" s="97" t="s">
        <v>77</v>
      </c>
      <c r="D7" s="102"/>
      <c r="E7" s="102"/>
      <c r="F7" s="102"/>
      <c r="G7" s="102"/>
      <c r="H7" s="102"/>
      <c r="I7" s="103"/>
      <c r="J7" s="102"/>
      <c r="K7" s="102"/>
      <c r="L7" s="102"/>
      <c r="M7" s="102"/>
      <c r="N7" s="102"/>
      <c r="O7" s="101"/>
    </row>
    <row r="8" spans="1:15" x14ac:dyDescent="0.25">
      <c r="A8" s="98"/>
      <c r="B8" s="97" t="s">
        <v>78</v>
      </c>
      <c r="D8" s="102" t="s">
        <v>79</v>
      </c>
      <c r="E8" s="102"/>
      <c r="F8" s="102"/>
      <c r="G8" s="102"/>
      <c r="H8" s="102"/>
      <c r="I8" s="103"/>
      <c r="J8" s="102"/>
      <c r="K8" s="102"/>
      <c r="L8" s="102"/>
      <c r="M8" s="102"/>
      <c r="N8" s="102"/>
      <c r="O8" s="101"/>
    </row>
    <row r="9" spans="1:15" x14ac:dyDescent="0.25">
      <c r="A9" s="98"/>
      <c r="B9" s="97" t="s">
        <v>80</v>
      </c>
      <c r="D9" s="102" t="s">
        <v>81</v>
      </c>
      <c r="E9" s="102"/>
      <c r="F9" s="102"/>
      <c r="G9" s="102"/>
      <c r="H9" s="102"/>
      <c r="I9" s="103"/>
      <c r="J9" s="102"/>
      <c r="K9" s="102"/>
      <c r="L9" s="102"/>
      <c r="M9" s="102"/>
      <c r="N9" s="102"/>
      <c r="O9" s="101"/>
    </row>
    <row r="10" spans="1:15" x14ac:dyDescent="0.25">
      <c r="A10" s="104"/>
      <c r="B10" s="99"/>
      <c r="C10" s="99"/>
      <c r="D10" s="99"/>
      <c r="E10" s="99"/>
      <c r="F10" s="99"/>
      <c r="G10" s="99"/>
      <c r="H10" s="99"/>
      <c r="I10" s="100"/>
      <c r="J10" s="99"/>
      <c r="K10" s="99"/>
      <c r="L10" s="99"/>
      <c r="M10" s="99"/>
      <c r="N10" s="99"/>
      <c r="O10" s="105"/>
    </row>
    <row r="11" spans="1:15" x14ac:dyDescent="0.25">
      <c r="A11" s="98"/>
      <c r="B11" s="97" t="s">
        <v>82</v>
      </c>
      <c r="D11" s="102" t="s">
        <v>186</v>
      </c>
      <c r="E11" s="102"/>
      <c r="F11" s="106"/>
      <c r="G11" s="106"/>
      <c r="H11" s="106"/>
      <c r="I11" s="107"/>
      <c r="J11" s="106"/>
      <c r="K11" s="102"/>
      <c r="L11" s="102"/>
      <c r="M11" s="102"/>
      <c r="N11" s="102"/>
      <c r="O11" s="101"/>
    </row>
    <row r="12" spans="1:15" x14ac:dyDescent="0.25">
      <c r="A12" s="98"/>
      <c r="B12" s="97" t="s">
        <v>83</v>
      </c>
      <c r="D12" s="102"/>
      <c r="E12" s="102"/>
      <c r="F12" s="106"/>
      <c r="G12" s="106"/>
      <c r="H12" s="106"/>
      <c r="I12" s="107"/>
      <c r="J12" s="106"/>
      <c r="K12" s="102"/>
      <c r="L12" s="102"/>
      <c r="M12" s="102"/>
      <c r="N12" s="102"/>
      <c r="O12" s="101"/>
    </row>
    <row r="13" spans="1:15" x14ac:dyDescent="0.25">
      <c r="A13" s="98"/>
      <c r="B13" s="97" t="s">
        <v>84</v>
      </c>
      <c r="D13" s="102"/>
      <c r="E13" s="102"/>
      <c r="F13" s="106"/>
      <c r="G13" s="106"/>
      <c r="H13" s="106"/>
      <c r="I13" s="107"/>
      <c r="J13" s="106"/>
      <c r="K13" s="102"/>
      <c r="L13" s="102"/>
      <c r="M13" s="102"/>
      <c r="N13" s="102"/>
      <c r="O13" s="101"/>
    </row>
    <row r="14" spans="1:15" x14ac:dyDescent="0.25">
      <c r="A14" s="104"/>
      <c r="B14" s="99"/>
      <c r="C14" s="99"/>
      <c r="D14" s="99"/>
      <c r="E14" s="99"/>
      <c r="F14" s="99"/>
      <c r="G14" s="99"/>
      <c r="H14" s="99"/>
      <c r="I14" s="100"/>
      <c r="J14" s="99"/>
      <c r="K14" s="99"/>
      <c r="L14" s="99"/>
      <c r="M14" s="99"/>
      <c r="N14" s="99"/>
      <c r="O14" s="105"/>
    </row>
    <row r="15" spans="1:15" x14ac:dyDescent="0.25">
      <c r="A15" s="98"/>
      <c r="I15" s="108"/>
      <c r="O15" s="101"/>
    </row>
    <row r="16" spans="1:15" x14ac:dyDescent="0.25">
      <c r="A16" s="98"/>
      <c r="I16" s="108"/>
      <c r="O16" s="101"/>
    </row>
    <row r="17" spans="1:15" s="111" customFormat="1" ht="13" x14ac:dyDescent="0.3">
      <c r="A17" s="109"/>
      <c r="B17" s="412" t="s">
        <v>15</v>
      </c>
      <c r="C17" s="412" t="s">
        <v>19</v>
      </c>
      <c r="D17" s="412"/>
      <c r="E17" s="412"/>
      <c r="F17" s="412" t="s">
        <v>85</v>
      </c>
      <c r="G17" s="412" t="s">
        <v>86</v>
      </c>
      <c r="H17" s="412" t="s">
        <v>87</v>
      </c>
      <c r="I17" s="411" t="s">
        <v>88</v>
      </c>
      <c r="J17" s="412" t="s">
        <v>89</v>
      </c>
      <c r="K17" s="412"/>
      <c r="L17" s="412"/>
      <c r="M17" s="412"/>
      <c r="N17" s="413" t="s">
        <v>90</v>
      </c>
      <c r="O17" s="110"/>
    </row>
    <row r="18" spans="1:15" ht="25" x14ac:dyDescent="0.25">
      <c r="A18" s="98"/>
      <c r="B18" s="412"/>
      <c r="C18" s="412"/>
      <c r="D18" s="412"/>
      <c r="E18" s="412"/>
      <c r="F18" s="412"/>
      <c r="G18" s="412"/>
      <c r="H18" s="412"/>
      <c r="I18" s="411"/>
      <c r="J18" s="112" t="s">
        <v>91</v>
      </c>
      <c r="K18" s="112" t="s">
        <v>92</v>
      </c>
      <c r="L18" s="112" t="s">
        <v>14</v>
      </c>
      <c r="M18" s="112" t="s">
        <v>93</v>
      </c>
      <c r="N18" s="413"/>
      <c r="O18" s="101"/>
    </row>
    <row r="19" spans="1:15" ht="13" x14ac:dyDescent="0.3">
      <c r="A19" s="98"/>
      <c r="B19" s="113"/>
      <c r="C19" s="430"/>
      <c r="D19" s="430"/>
      <c r="E19" s="430"/>
      <c r="F19" s="114"/>
      <c r="G19" s="114"/>
      <c r="H19" s="114"/>
      <c r="I19" s="115"/>
      <c r="J19" s="114"/>
      <c r="K19" s="114"/>
      <c r="L19" s="114"/>
      <c r="M19" s="114"/>
      <c r="N19" s="114"/>
      <c r="O19" s="101"/>
    </row>
    <row r="20" spans="1:15" x14ac:dyDescent="0.25">
      <c r="A20" s="98"/>
      <c r="B20" s="114">
        <v>1</v>
      </c>
      <c r="C20" s="429" t="s">
        <v>187</v>
      </c>
      <c r="D20" s="429"/>
      <c r="E20" s="429"/>
      <c r="F20" s="114" t="s">
        <v>94</v>
      </c>
      <c r="G20" s="114">
        <v>1</v>
      </c>
      <c r="H20" s="115">
        <v>5000</v>
      </c>
      <c r="I20" s="115">
        <v>1</v>
      </c>
      <c r="J20" s="115"/>
      <c r="K20" s="115"/>
      <c r="L20" s="115">
        <f>I20*H20*G20</f>
        <v>5000</v>
      </c>
      <c r="M20" s="115">
        <v>0</v>
      </c>
      <c r="N20" s="115">
        <f>M20+L20</f>
        <v>5000</v>
      </c>
      <c r="O20" s="101"/>
    </row>
    <row r="21" spans="1:15" x14ac:dyDescent="0.25">
      <c r="A21" s="98"/>
      <c r="B21" s="114">
        <v>2</v>
      </c>
      <c r="C21" s="429" t="s">
        <v>188</v>
      </c>
      <c r="D21" s="429"/>
      <c r="E21" s="429"/>
      <c r="F21" s="114" t="s">
        <v>94</v>
      </c>
      <c r="G21" s="114">
        <v>3</v>
      </c>
      <c r="H21" s="114">
        <v>90</v>
      </c>
      <c r="I21" s="115">
        <v>1</v>
      </c>
      <c r="J21" s="114"/>
      <c r="K21" s="114"/>
      <c r="L21" s="115">
        <f>I21*H21*G21</f>
        <v>270</v>
      </c>
      <c r="M21" s="115">
        <v>0</v>
      </c>
      <c r="N21" s="115">
        <f>M21+L21</f>
        <v>270</v>
      </c>
      <c r="O21" s="101"/>
    </row>
    <row r="22" spans="1:15" x14ac:dyDescent="0.25">
      <c r="A22" s="98"/>
      <c r="B22" s="114"/>
      <c r="C22" s="429"/>
      <c r="D22" s="429"/>
      <c r="E22" s="429"/>
      <c r="F22" s="114"/>
      <c r="G22" s="114"/>
      <c r="H22" s="114"/>
      <c r="I22" s="115"/>
      <c r="J22" s="114"/>
      <c r="K22" s="114"/>
      <c r="L22" s="114"/>
      <c r="M22" s="114"/>
      <c r="N22" s="114"/>
      <c r="O22" s="101"/>
    </row>
    <row r="23" spans="1:15" x14ac:dyDescent="0.25">
      <c r="A23" s="98"/>
      <c r="B23" s="114"/>
      <c r="C23" s="429"/>
      <c r="D23" s="429"/>
      <c r="E23" s="429"/>
      <c r="F23" s="114"/>
      <c r="G23" s="114"/>
      <c r="H23" s="114"/>
      <c r="I23" s="115"/>
      <c r="J23" s="114"/>
      <c r="K23" s="114"/>
      <c r="L23" s="114"/>
      <c r="M23" s="114"/>
      <c r="N23" s="114"/>
      <c r="O23" s="101"/>
    </row>
    <row r="24" spans="1:15" x14ac:dyDescent="0.25">
      <c r="A24" s="98"/>
      <c r="B24" s="114"/>
      <c r="C24" s="429"/>
      <c r="D24" s="429"/>
      <c r="E24" s="429"/>
      <c r="F24" s="114"/>
      <c r="G24" s="114"/>
      <c r="H24" s="114"/>
      <c r="I24" s="115"/>
      <c r="J24" s="114"/>
      <c r="K24" s="114"/>
      <c r="L24" s="114"/>
      <c r="M24" s="114"/>
      <c r="N24" s="114"/>
      <c r="O24" s="101"/>
    </row>
    <row r="25" spans="1:15" x14ac:dyDescent="0.25">
      <c r="A25" s="98"/>
      <c r="B25" s="114"/>
      <c r="C25" s="429"/>
      <c r="D25" s="429"/>
      <c r="E25" s="429"/>
      <c r="F25" s="114"/>
      <c r="G25" s="114"/>
      <c r="H25" s="114"/>
      <c r="I25" s="115"/>
      <c r="J25" s="114"/>
      <c r="K25" s="114"/>
      <c r="L25" s="114"/>
      <c r="M25" s="114"/>
      <c r="N25" s="114"/>
      <c r="O25" s="101"/>
    </row>
    <row r="26" spans="1:15" x14ac:dyDescent="0.25">
      <c r="A26" s="98"/>
      <c r="B26" s="114"/>
      <c r="C26" s="429"/>
      <c r="D26" s="429"/>
      <c r="E26" s="429"/>
      <c r="F26" s="114"/>
      <c r="G26" s="114"/>
      <c r="H26" s="114"/>
      <c r="I26" s="115"/>
      <c r="J26" s="114"/>
      <c r="K26" s="114"/>
      <c r="L26" s="114"/>
      <c r="M26" s="114"/>
      <c r="N26" s="114"/>
      <c r="O26" s="101"/>
    </row>
    <row r="27" spans="1:15" x14ac:dyDescent="0.25">
      <c r="A27" s="98"/>
      <c r="B27" s="114"/>
      <c r="C27" s="429"/>
      <c r="D27" s="429"/>
      <c r="E27" s="429"/>
      <c r="F27" s="114"/>
      <c r="G27" s="114"/>
      <c r="H27" s="114"/>
      <c r="I27" s="115"/>
      <c r="J27" s="114"/>
      <c r="K27" s="114"/>
      <c r="L27" s="114"/>
      <c r="M27" s="114"/>
      <c r="N27" s="114"/>
      <c r="O27" s="101"/>
    </row>
    <row r="28" spans="1:15" x14ac:dyDescent="0.25">
      <c r="A28" s="98"/>
      <c r="B28" s="114"/>
      <c r="C28" s="429"/>
      <c r="D28" s="429"/>
      <c r="E28" s="429"/>
      <c r="F28" s="114"/>
      <c r="G28" s="114"/>
      <c r="H28" s="114"/>
      <c r="I28" s="115"/>
      <c r="J28" s="114"/>
      <c r="K28" s="114"/>
      <c r="L28" s="114"/>
      <c r="M28" s="114"/>
      <c r="N28" s="114"/>
      <c r="O28" s="101"/>
    </row>
    <row r="29" spans="1:15" x14ac:dyDescent="0.25">
      <c r="A29" s="98"/>
      <c r="B29" s="114"/>
      <c r="C29" s="429"/>
      <c r="D29" s="429"/>
      <c r="E29" s="429"/>
      <c r="F29" s="114"/>
      <c r="G29" s="114"/>
      <c r="H29" s="114"/>
      <c r="I29" s="115"/>
      <c r="J29" s="114"/>
      <c r="K29" s="114"/>
      <c r="L29" s="114"/>
      <c r="M29" s="114"/>
      <c r="N29" s="114"/>
      <c r="O29" s="101"/>
    </row>
    <row r="30" spans="1:15" x14ac:dyDescent="0.25">
      <c r="A30" s="98"/>
      <c r="B30" s="114"/>
      <c r="C30" s="429"/>
      <c r="D30" s="429"/>
      <c r="E30" s="429"/>
      <c r="F30" s="114"/>
      <c r="G30" s="114"/>
      <c r="H30" s="114"/>
      <c r="I30" s="115"/>
      <c r="J30" s="114"/>
      <c r="K30" s="114"/>
      <c r="L30" s="114"/>
      <c r="M30" s="114"/>
      <c r="N30" s="114"/>
      <c r="O30" s="101"/>
    </row>
    <row r="31" spans="1:15" x14ac:dyDescent="0.25">
      <c r="A31" s="98"/>
      <c r="B31" s="114"/>
      <c r="C31" s="429"/>
      <c r="D31" s="429"/>
      <c r="E31" s="429"/>
      <c r="F31" s="114"/>
      <c r="G31" s="114"/>
      <c r="H31" s="114"/>
      <c r="I31" s="115"/>
      <c r="J31" s="114"/>
      <c r="K31" s="114"/>
      <c r="L31" s="114"/>
      <c r="M31" s="114"/>
      <c r="N31" s="114"/>
      <c r="O31" s="101"/>
    </row>
    <row r="32" spans="1:15" x14ac:dyDescent="0.25">
      <c r="A32" s="98"/>
      <c r="B32" s="114"/>
      <c r="C32" s="429"/>
      <c r="D32" s="429"/>
      <c r="E32" s="429"/>
      <c r="F32" s="114"/>
      <c r="G32" s="114"/>
      <c r="H32" s="114"/>
      <c r="I32" s="115"/>
      <c r="J32" s="114"/>
      <c r="K32" s="114"/>
      <c r="L32" s="114"/>
      <c r="M32" s="114"/>
      <c r="N32" s="114"/>
      <c r="O32" s="101"/>
    </row>
    <row r="33" spans="1:15" ht="18" customHeight="1" x14ac:dyDescent="0.25">
      <c r="A33" s="98"/>
      <c r="B33" s="114"/>
      <c r="C33" s="429"/>
      <c r="D33" s="429"/>
      <c r="E33" s="429"/>
      <c r="F33" s="114"/>
      <c r="G33" s="114"/>
      <c r="H33" s="114"/>
      <c r="I33" s="115"/>
      <c r="J33" s="114"/>
      <c r="K33" s="114"/>
      <c r="L33" s="114"/>
      <c r="M33" s="114"/>
      <c r="N33" s="114"/>
      <c r="O33" s="101"/>
    </row>
    <row r="34" spans="1:15" ht="18" customHeight="1" x14ac:dyDescent="0.25">
      <c r="A34" s="98"/>
      <c r="B34" s="114"/>
      <c r="C34" s="429"/>
      <c r="D34" s="429"/>
      <c r="E34" s="429"/>
      <c r="F34" s="114"/>
      <c r="G34" s="114"/>
      <c r="H34" s="114"/>
      <c r="I34" s="115"/>
      <c r="J34" s="114"/>
      <c r="K34" s="114"/>
      <c r="L34" s="114"/>
      <c r="M34" s="114"/>
      <c r="N34" s="114"/>
      <c r="O34" s="101"/>
    </row>
    <row r="35" spans="1:15" ht="18" customHeight="1" x14ac:dyDescent="0.3">
      <c r="A35" s="98"/>
      <c r="B35" s="406" t="s">
        <v>7</v>
      </c>
      <c r="C35" s="407"/>
      <c r="D35" s="407"/>
      <c r="E35" s="407"/>
      <c r="F35" s="407"/>
      <c r="G35" s="407"/>
      <c r="H35" s="407"/>
      <c r="I35" s="408"/>
      <c r="J35" s="116">
        <f>SUM(J19:J34)</f>
        <v>0</v>
      </c>
      <c r="K35" s="116">
        <f>SUM(K19:K34)</f>
        <v>0</v>
      </c>
      <c r="L35" s="116">
        <f>SUM(L19:L34)</f>
        <v>5270</v>
      </c>
      <c r="M35" s="116">
        <f>SUM(M19:M34)</f>
        <v>0</v>
      </c>
      <c r="N35" s="116">
        <f>SUM(N19:N34)</f>
        <v>5270</v>
      </c>
      <c r="O35" s="101"/>
    </row>
    <row r="36" spans="1:15" ht="18" hidden="1" customHeight="1" x14ac:dyDescent="0.3">
      <c r="A36" s="98"/>
      <c r="B36" s="409" t="s">
        <v>97</v>
      </c>
      <c r="C36" s="410"/>
      <c r="D36" s="410"/>
      <c r="E36" s="410"/>
      <c r="F36" s="410"/>
      <c r="G36" s="410"/>
      <c r="H36" s="410"/>
      <c r="I36" s="410"/>
      <c r="J36" s="410"/>
      <c r="K36" s="117"/>
      <c r="L36" s="118" t="s">
        <v>16</v>
      </c>
      <c r="M36" s="119" t="s">
        <v>16</v>
      </c>
      <c r="N36" s="120">
        <v>406</v>
      </c>
      <c r="O36" s="101"/>
    </row>
    <row r="37" spans="1:15" ht="18" hidden="1" customHeight="1" x14ac:dyDescent="0.3">
      <c r="A37" s="98"/>
      <c r="B37" s="409" t="s">
        <v>98</v>
      </c>
      <c r="C37" s="410"/>
      <c r="D37" s="410"/>
      <c r="E37" s="410"/>
      <c r="F37" s="410"/>
      <c r="G37" s="410"/>
      <c r="H37" s="410"/>
      <c r="I37" s="410"/>
      <c r="J37" s="410"/>
      <c r="K37" s="117"/>
      <c r="L37" s="118"/>
      <c r="M37" s="119"/>
      <c r="N37" s="120">
        <f>N35/N36</f>
        <v>12.980295566502463</v>
      </c>
      <c r="O37" s="101"/>
    </row>
    <row r="38" spans="1:15" ht="18" customHeight="1" thickBot="1" x14ac:dyDescent="0.35">
      <c r="A38" s="121"/>
      <c r="B38" s="122"/>
      <c r="C38" s="122"/>
      <c r="D38" s="122"/>
      <c r="E38" s="122"/>
      <c r="F38" s="122"/>
      <c r="G38" s="122"/>
      <c r="H38" s="122"/>
      <c r="I38" s="123"/>
      <c r="J38" s="122"/>
      <c r="K38" s="124"/>
      <c r="L38" s="124" t="s">
        <v>16</v>
      </c>
      <c r="M38" s="124" t="s">
        <v>16</v>
      </c>
      <c r="N38" s="124"/>
      <c r="O38" s="125"/>
    </row>
    <row r="39" spans="1:15" s="126" customFormat="1" ht="18" customHeight="1" thickTop="1" x14ac:dyDescent="0.35">
      <c r="A39" s="97"/>
      <c r="E39" s="127"/>
      <c r="I39" s="128"/>
      <c r="L39" s="127"/>
    </row>
    <row r="40" spans="1:15" s="126" customFormat="1" ht="18" customHeight="1" x14ac:dyDescent="0.35">
      <c r="A40" s="97"/>
      <c r="E40" s="129"/>
      <c r="I40" s="130"/>
    </row>
  </sheetData>
  <mergeCells count="32">
    <mergeCell ref="B17:B18"/>
    <mergeCell ref="C17:E18"/>
    <mergeCell ref="F17:F18"/>
    <mergeCell ref="G17:G18"/>
    <mergeCell ref="H17:H18"/>
    <mergeCell ref="A1:O1"/>
    <mergeCell ref="A2:O2"/>
    <mergeCell ref="A3:O3"/>
    <mergeCell ref="A4:O4"/>
    <mergeCell ref="A5:O5"/>
    <mergeCell ref="C27:E27"/>
    <mergeCell ref="I17:I18"/>
    <mergeCell ref="J17:M17"/>
    <mergeCell ref="N17:N18"/>
    <mergeCell ref="C19:E19"/>
    <mergeCell ref="C20:E20"/>
    <mergeCell ref="C21:E21"/>
    <mergeCell ref="C22:E22"/>
    <mergeCell ref="C23:E23"/>
    <mergeCell ref="C24:E24"/>
    <mergeCell ref="C25:E25"/>
    <mergeCell ref="C26:E26"/>
    <mergeCell ref="C34:E34"/>
    <mergeCell ref="B35:I35"/>
    <mergeCell ref="B36:J36"/>
    <mergeCell ref="B37:J37"/>
    <mergeCell ref="C28:E28"/>
    <mergeCell ref="C29:E29"/>
    <mergeCell ref="C30:E30"/>
    <mergeCell ref="C31:E31"/>
    <mergeCell ref="C32:E32"/>
    <mergeCell ref="C33:E3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0"/>
  <sheetViews>
    <sheetView topLeftCell="A24" workbookViewId="0">
      <selection activeCell="N21" sqref="N21:N22"/>
    </sheetView>
  </sheetViews>
  <sheetFormatPr defaultColWidth="10.69921875" defaultRowHeight="18" customHeight="1" x14ac:dyDescent="0.25"/>
  <cols>
    <col min="1" max="1" width="3.296875" style="97" customWidth="1"/>
    <col min="2" max="2" width="10" style="97" customWidth="1"/>
    <col min="3" max="3" width="9.296875" style="97" customWidth="1"/>
    <col min="4" max="4" width="10" style="97" customWidth="1"/>
    <col min="5" max="8" width="11.296875" style="97" customWidth="1"/>
    <col min="9" max="9" width="11.296875" style="131" customWidth="1"/>
    <col min="10" max="11" width="10.19921875" style="97" customWidth="1"/>
    <col min="12" max="12" width="12.5" style="97" bestFit="1" customWidth="1"/>
    <col min="13" max="13" width="26.5" style="97" customWidth="1"/>
    <col min="14" max="14" width="11.796875" style="97" bestFit="1" customWidth="1"/>
    <col min="15" max="15" width="3.5" style="97" customWidth="1"/>
    <col min="16" max="16384" width="10.69921875" style="97"/>
  </cols>
  <sheetData>
    <row r="1" spans="1:15" ht="13" thickTop="1" x14ac:dyDescent="0.25">
      <c r="A1" s="414"/>
      <c r="B1" s="415"/>
      <c r="C1" s="415"/>
      <c r="D1" s="415"/>
      <c r="E1" s="415"/>
      <c r="F1" s="415"/>
      <c r="G1" s="415"/>
      <c r="H1" s="415"/>
      <c r="I1" s="415"/>
      <c r="J1" s="415"/>
      <c r="K1" s="415"/>
      <c r="L1" s="415"/>
      <c r="M1" s="415"/>
      <c r="N1" s="415"/>
      <c r="O1" s="416"/>
    </row>
    <row r="2" spans="1:15" ht="13" x14ac:dyDescent="0.3">
      <c r="A2" s="417"/>
      <c r="B2" s="418"/>
      <c r="C2" s="418"/>
      <c r="D2" s="418"/>
      <c r="E2" s="418"/>
      <c r="F2" s="418"/>
      <c r="G2" s="418"/>
      <c r="H2" s="418"/>
      <c r="I2" s="418"/>
      <c r="J2" s="418"/>
      <c r="K2" s="418"/>
      <c r="L2" s="418"/>
      <c r="M2" s="418"/>
      <c r="N2" s="418"/>
      <c r="O2" s="419"/>
    </row>
    <row r="3" spans="1:15" ht="13.5" thickBot="1" x14ac:dyDescent="0.35">
      <c r="A3" s="420"/>
      <c r="B3" s="421"/>
      <c r="C3" s="421"/>
      <c r="D3" s="421"/>
      <c r="E3" s="421"/>
      <c r="F3" s="421"/>
      <c r="G3" s="421"/>
      <c r="H3" s="421"/>
      <c r="I3" s="421"/>
      <c r="J3" s="421"/>
      <c r="K3" s="421"/>
      <c r="L3" s="421"/>
      <c r="M3" s="421"/>
      <c r="N3" s="421"/>
      <c r="O3" s="422"/>
    </row>
    <row r="4" spans="1:15" ht="13" x14ac:dyDescent="0.3">
      <c r="A4" s="423"/>
      <c r="B4" s="424"/>
      <c r="C4" s="424"/>
      <c r="D4" s="424"/>
      <c r="E4" s="424"/>
      <c r="F4" s="424"/>
      <c r="G4" s="424"/>
      <c r="H4" s="424"/>
      <c r="I4" s="424"/>
      <c r="J4" s="424"/>
      <c r="K4" s="424"/>
      <c r="L4" s="424"/>
      <c r="M4" s="424"/>
      <c r="N4" s="424"/>
      <c r="O4" s="425"/>
    </row>
    <row r="5" spans="1:15" x14ac:dyDescent="0.25">
      <c r="A5" s="426" t="s">
        <v>74</v>
      </c>
      <c r="B5" s="427"/>
      <c r="C5" s="427"/>
      <c r="D5" s="427"/>
      <c r="E5" s="427"/>
      <c r="F5" s="427"/>
      <c r="G5" s="427"/>
      <c r="H5" s="427"/>
      <c r="I5" s="427"/>
      <c r="J5" s="427"/>
      <c r="K5" s="427"/>
      <c r="L5" s="427"/>
      <c r="M5" s="427"/>
      <c r="N5" s="427"/>
      <c r="O5" s="428"/>
    </row>
    <row r="6" spans="1:15" ht="12.5" x14ac:dyDescent="0.25">
      <c r="A6" s="98"/>
      <c r="B6" s="97" t="s">
        <v>75</v>
      </c>
      <c r="D6" s="99" t="s">
        <v>76</v>
      </c>
      <c r="E6" s="99"/>
      <c r="F6" s="99"/>
      <c r="G6" s="99"/>
      <c r="H6" s="99"/>
      <c r="I6" s="100"/>
      <c r="J6" s="99"/>
      <c r="K6" s="99"/>
      <c r="L6" s="99"/>
      <c r="M6" s="99"/>
      <c r="N6" s="99"/>
      <c r="O6" s="101"/>
    </row>
    <row r="7" spans="1:15" ht="12.5" x14ac:dyDescent="0.25">
      <c r="A7" s="98"/>
      <c r="B7" s="97" t="s">
        <v>77</v>
      </c>
      <c r="D7" s="102"/>
      <c r="E7" s="102"/>
      <c r="F7" s="102"/>
      <c r="G7" s="102"/>
      <c r="H7" s="102"/>
      <c r="I7" s="103"/>
      <c r="J7" s="102"/>
      <c r="K7" s="102"/>
      <c r="L7" s="102"/>
      <c r="M7" s="102"/>
      <c r="N7" s="102"/>
      <c r="O7" s="101"/>
    </row>
    <row r="8" spans="1:15" ht="12.5" x14ac:dyDescent="0.25">
      <c r="A8" s="98"/>
      <c r="B8" s="97" t="s">
        <v>78</v>
      </c>
      <c r="D8" s="102" t="s">
        <v>79</v>
      </c>
      <c r="E8" s="102"/>
      <c r="F8" s="102"/>
      <c r="G8" s="102"/>
      <c r="H8" s="102"/>
      <c r="I8" s="103"/>
      <c r="J8" s="102"/>
      <c r="K8" s="102"/>
      <c r="L8" s="102"/>
      <c r="M8" s="102"/>
      <c r="N8" s="102"/>
      <c r="O8" s="101"/>
    </row>
    <row r="9" spans="1:15" ht="12.5" x14ac:dyDescent="0.25">
      <c r="A9" s="98"/>
      <c r="B9" s="97" t="s">
        <v>80</v>
      </c>
      <c r="D9" s="102" t="s">
        <v>81</v>
      </c>
      <c r="E9" s="102"/>
      <c r="F9" s="102"/>
      <c r="G9" s="102"/>
      <c r="H9" s="102"/>
      <c r="I9" s="103"/>
      <c r="J9" s="102"/>
      <c r="K9" s="102"/>
      <c r="L9" s="102"/>
      <c r="M9" s="102"/>
      <c r="N9" s="102"/>
      <c r="O9" s="101"/>
    </row>
    <row r="10" spans="1:15" ht="12.5" x14ac:dyDescent="0.25">
      <c r="A10" s="104"/>
      <c r="B10" s="99"/>
      <c r="C10" s="99"/>
      <c r="D10" s="99"/>
      <c r="E10" s="99"/>
      <c r="F10" s="99"/>
      <c r="G10" s="99"/>
      <c r="H10" s="99"/>
      <c r="I10" s="100"/>
      <c r="J10" s="99"/>
      <c r="K10" s="99"/>
      <c r="L10" s="99"/>
      <c r="M10" s="99"/>
      <c r="N10" s="99"/>
      <c r="O10" s="105"/>
    </row>
    <row r="11" spans="1:15" ht="12.5" x14ac:dyDescent="0.25">
      <c r="A11" s="98"/>
      <c r="B11" s="97" t="s">
        <v>82</v>
      </c>
      <c r="D11" s="102" t="s">
        <v>99</v>
      </c>
      <c r="E11" s="102"/>
      <c r="F11" s="106"/>
      <c r="G11" s="106"/>
      <c r="H11" s="106"/>
      <c r="I11" s="107"/>
      <c r="J11" s="106"/>
      <c r="K11" s="102"/>
      <c r="L11" s="102"/>
      <c r="M11" s="102"/>
      <c r="N11" s="102"/>
      <c r="O11" s="101"/>
    </row>
    <row r="12" spans="1:15" ht="12.5" x14ac:dyDescent="0.25">
      <c r="A12" s="98"/>
      <c r="B12" s="97" t="s">
        <v>83</v>
      </c>
      <c r="D12" s="102"/>
      <c r="E12" s="102"/>
      <c r="F12" s="106"/>
      <c r="G12" s="106"/>
      <c r="H12" s="106"/>
      <c r="I12" s="107"/>
      <c r="J12" s="106"/>
      <c r="K12" s="102"/>
      <c r="L12" s="102"/>
      <c r="M12" s="102"/>
      <c r="N12" s="102"/>
      <c r="O12" s="101"/>
    </row>
    <row r="13" spans="1:15" ht="12.5" x14ac:dyDescent="0.25">
      <c r="A13" s="98"/>
      <c r="B13" s="97" t="s">
        <v>84</v>
      </c>
      <c r="D13" s="102"/>
      <c r="E13" s="102"/>
      <c r="F13" s="106"/>
      <c r="G13" s="106"/>
      <c r="H13" s="106"/>
      <c r="I13" s="107"/>
      <c r="J13" s="106"/>
      <c r="K13" s="102"/>
      <c r="L13" s="102"/>
      <c r="M13" s="102"/>
      <c r="N13" s="102"/>
      <c r="O13" s="101"/>
    </row>
    <row r="14" spans="1:15" ht="12.5" x14ac:dyDescent="0.25">
      <c r="A14" s="104"/>
      <c r="B14" s="99"/>
      <c r="C14" s="99"/>
      <c r="D14" s="99"/>
      <c r="E14" s="99"/>
      <c r="F14" s="99"/>
      <c r="G14" s="99"/>
      <c r="H14" s="99"/>
      <c r="I14" s="100"/>
      <c r="J14" s="99"/>
      <c r="K14" s="99"/>
      <c r="L14" s="99"/>
      <c r="M14" s="99"/>
      <c r="N14" s="99"/>
      <c r="O14" s="105"/>
    </row>
    <row r="15" spans="1:15" ht="12.5" x14ac:dyDescent="0.25">
      <c r="A15" s="98"/>
      <c r="I15" s="108"/>
      <c r="O15" s="101"/>
    </row>
    <row r="16" spans="1:15" ht="12.5" x14ac:dyDescent="0.25">
      <c r="A16" s="98"/>
      <c r="I16" s="108"/>
      <c r="O16" s="101"/>
    </row>
    <row r="17" spans="1:15" s="111" customFormat="1" ht="13" x14ac:dyDescent="0.3">
      <c r="A17" s="109"/>
      <c r="B17" s="412" t="s">
        <v>15</v>
      </c>
      <c r="C17" s="412" t="s">
        <v>19</v>
      </c>
      <c r="D17" s="412"/>
      <c r="E17" s="412"/>
      <c r="F17" s="412" t="s">
        <v>85</v>
      </c>
      <c r="G17" s="412" t="s">
        <v>86</v>
      </c>
      <c r="H17" s="412" t="s">
        <v>87</v>
      </c>
      <c r="I17" s="411" t="s">
        <v>88</v>
      </c>
      <c r="J17" s="412" t="s">
        <v>89</v>
      </c>
      <c r="K17" s="412"/>
      <c r="L17" s="412"/>
      <c r="M17" s="412"/>
      <c r="N17" s="413" t="s">
        <v>90</v>
      </c>
      <c r="O17" s="110"/>
    </row>
    <row r="18" spans="1:15" ht="25" x14ac:dyDescent="0.25">
      <c r="A18" s="98"/>
      <c r="B18" s="412"/>
      <c r="C18" s="412"/>
      <c r="D18" s="412"/>
      <c r="E18" s="412"/>
      <c r="F18" s="412"/>
      <c r="G18" s="412"/>
      <c r="H18" s="412"/>
      <c r="I18" s="411"/>
      <c r="J18" s="112" t="s">
        <v>91</v>
      </c>
      <c r="K18" s="112" t="s">
        <v>92</v>
      </c>
      <c r="L18" s="112" t="s">
        <v>14</v>
      </c>
      <c r="M18" s="112" t="s">
        <v>93</v>
      </c>
      <c r="N18" s="413"/>
      <c r="O18" s="101"/>
    </row>
    <row r="19" spans="1:15" ht="13" x14ac:dyDescent="0.3">
      <c r="A19" s="98"/>
      <c r="B19" s="113"/>
      <c r="C19" s="430"/>
      <c r="D19" s="430"/>
      <c r="E19" s="430"/>
      <c r="F19" s="114"/>
      <c r="G19" s="114"/>
      <c r="H19" s="114"/>
      <c r="I19" s="115"/>
      <c r="J19" s="114"/>
      <c r="K19" s="114"/>
      <c r="L19" s="114"/>
      <c r="M19" s="114"/>
      <c r="N19" s="114"/>
      <c r="O19" s="101"/>
    </row>
    <row r="20" spans="1:15" ht="12.5" x14ac:dyDescent="0.25">
      <c r="A20" s="98"/>
      <c r="B20" s="114">
        <v>1</v>
      </c>
      <c r="C20" s="429" t="s">
        <v>100</v>
      </c>
      <c r="D20" s="429"/>
      <c r="E20" s="429"/>
      <c r="F20" s="114" t="s">
        <v>94</v>
      </c>
      <c r="G20" s="114">
        <v>1</v>
      </c>
      <c r="H20" s="115">
        <f>45000/30</f>
        <v>1500</v>
      </c>
      <c r="I20" s="115">
        <v>1</v>
      </c>
      <c r="J20" s="115"/>
      <c r="K20" s="115"/>
      <c r="L20" s="115">
        <f>I20*H20*G20</f>
        <v>1500</v>
      </c>
      <c r="M20" s="115">
        <v>0</v>
      </c>
      <c r="N20" s="115">
        <f>SUM(J20:M20)</f>
        <v>1500</v>
      </c>
      <c r="O20" s="101"/>
    </row>
    <row r="21" spans="1:15" ht="12.5" x14ac:dyDescent="0.25">
      <c r="A21" s="98"/>
      <c r="B21" s="114">
        <v>2</v>
      </c>
      <c r="C21" s="429" t="s">
        <v>95</v>
      </c>
      <c r="D21" s="429"/>
      <c r="E21" s="429"/>
      <c r="F21" s="114" t="s">
        <v>96</v>
      </c>
      <c r="G21" s="114">
        <v>25</v>
      </c>
      <c r="H21" s="114">
        <v>4.67</v>
      </c>
      <c r="I21" s="115">
        <v>1</v>
      </c>
      <c r="J21" s="114"/>
      <c r="K21" s="114"/>
      <c r="L21" s="115">
        <f>I21*H21*G21</f>
        <v>116.75</v>
      </c>
      <c r="M21" s="115">
        <v>0</v>
      </c>
      <c r="N21" s="115">
        <f t="shared" ref="N21:N22" si="0">SUM(J21:M21)</f>
        <v>116.75</v>
      </c>
      <c r="O21" s="101"/>
    </row>
    <row r="22" spans="1:15" ht="12.5" x14ac:dyDescent="0.25">
      <c r="A22" s="98"/>
      <c r="B22" s="114">
        <v>3</v>
      </c>
      <c r="C22" s="429" t="s">
        <v>101</v>
      </c>
      <c r="D22" s="429"/>
      <c r="E22" s="429"/>
      <c r="F22" s="114" t="s">
        <v>94</v>
      </c>
      <c r="G22" s="114">
        <v>4</v>
      </c>
      <c r="H22" s="114">
        <v>100</v>
      </c>
      <c r="I22" s="115"/>
      <c r="J22" s="114"/>
      <c r="K22" s="114">
        <f>H22*G22</f>
        <v>400</v>
      </c>
      <c r="L22" s="114"/>
      <c r="M22" s="114"/>
      <c r="N22" s="115">
        <f t="shared" si="0"/>
        <v>400</v>
      </c>
      <c r="O22" s="101"/>
    </row>
    <row r="23" spans="1:15" ht="12.5" x14ac:dyDescent="0.25">
      <c r="A23" s="98"/>
      <c r="B23" s="114"/>
      <c r="C23" s="429"/>
      <c r="D23" s="429"/>
      <c r="E23" s="429"/>
      <c r="F23" s="114"/>
      <c r="G23" s="114"/>
      <c r="H23" s="114"/>
      <c r="I23" s="115"/>
      <c r="J23" s="114"/>
      <c r="K23" s="114"/>
      <c r="L23" s="114"/>
      <c r="M23" s="114"/>
      <c r="N23" s="114"/>
      <c r="O23" s="101"/>
    </row>
    <row r="24" spans="1:15" ht="12.5" x14ac:dyDescent="0.25">
      <c r="A24" s="98"/>
      <c r="B24" s="114"/>
      <c r="C24" s="429"/>
      <c r="D24" s="429"/>
      <c r="E24" s="429"/>
      <c r="F24" s="114"/>
      <c r="G24" s="114"/>
      <c r="H24" s="114"/>
      <c r="I24" s="115"/>
      <c r="J24" s="114"/>
      <c r="K24" s="114"/>
      <c r="L24" s="114"/>
      <c r="M24" s="114"/>
      <c r="N24" s="114"/>
      <c r="O24" s="101"/>
    </row>
    <row r="25" spans="1:15" ht="12.5" x14ac:dyDescent="0.25">
      <c r="A25" s="98"/>
      <c r="B25" s="114"/>
      <c r="C25" s="429"/>
      <c r="D25" s="429"/>
      <c r="E25" s="429"/>
      <c r="F25" s="114"/>
      <c r="G25" s="114"/>
      <c r="H25" s="114"/>
      <c r="I25" s="115"/>
      <c r="J25" s="114"/>
      <c r="K25" s="114"/>
      <c r="L25" s="114"/>
      <c r="M25" s="114"/>
      <c r="N25" s="114"/>
      <c r="O25" s="101"/>
    </row>
    <row r="26" spans="1:15" ht="12.5" x14ac:dyDescent="0.25">
      <c r="A26" s="98"/>
      <c r="B26" s="114"/>
      <c r="C26" s="429"/>
      <c r="D26" s="429"/>
      <c r="E26" s="429"/>
      <c r="F26" s="114"/>
      <c r="G26" s="114"/>
      <c r="H26" s="114"/>
      <c r="I26" s="115"/>
      <c r="J26" s="114"/>
      <c r="K26" s="114"/>
      <c r="L26" s="114"/>
      <c r="M26" s="114"/>
      <c r="N26" s="114"/>
      <c r="O26" s="101"/>
    </row>
    <row r="27" spans="1:15" ht="12.5" x14ac:dyDescent="0.25">
      <c r="A27" s="98"/>
      <c r="B27" s="114"/>
      <c r="C27" s="429"/>
      <c r="D27" s="429"/>
      <c r="E27" s="429"/>
      <c r="F27" s="114"/>
      <c r="G27" s="114"/>
      <c r="H27" s="114"/>
      <c r="I27" s="115"/>
      <c r="J27" s="114"/>
      <c r="K27" s="114"/>
      <c r="L27" s="114"/>
      <c r="M27" s="114"/>
      <c r="N27" s="114"/>
      <c r="O27" s="101"/>
    </row>
    <row r="28" spans="1:15" ht="12.5" x14ac:dyDescent="0.25">
      <c r="A28" s="98"/>
      <c r="B28" s="114"/>
      <c r="C28" s="429"/>
      <c r="D28" s="429"/>
      <c r="E28" s="429"/>
      <c r="F28" s="114"/>
      <c r="G28" s="114"/>
      <c r="H28" s="114"/>
      <c r="I28" s="115"/>
      <c r="J28" s="114"/>
      <c r="K28" s="114"/>
      <c r="L28" s="114"/>
      <c r="M28" s="114"/>
      <c r="N28" s="114"/>
      <c r="O28" s="101"/>
    </row>
    <row r="29" spans="1:15" ht="12.5" x14ac:dyDescent="0.25">
      <c r="A29" s="98"/>
      <c r="B29" s="114"/>
      <c r="C29" s="429"/>
      <c r="D29" s="429"/>
      <c r="E29" s="429"/>
      <c r="F29" s="114"/>
      <c r="G29" s="114"/>
      <c r="H29" s="114"/>
      <c r="I29" s="115"/>
      <c r="J29" s="114"/>
      <c r="K29" s="114"/>
      <c r="L29" s="114"/>
      <c r="M29" s="114"/>
      <c r="N29" s="114"/>
      <c r="O29" s="101"/>
    </row>
    <row r="30" spans="1:15" ht="12.5" x14ac:dyDescent="0.25">
      <c r="A30" s="98"/>
      <c r="B30" s="114"/>
      <c r="C30" s="429"/>
      <c r="D30" s="429"/>
      <c r="E30" s="429"/>
      <c r="F30" s="114"/>
      <c r="G30" s="114"/>
      <c r="H30" s="114"/>
      <c r="I30" s="115"/>
      <c r="J30" s="114"/>
      <c r="K30" s="114"/>
      <c r="L30" s="114"/>
      <c r="M30" s="114"/>
      <c r="N30" s="114"/>
      <c r="O30" s="101"/>
    </row>
    <row r="31" spans="1:15" ht="12.5" x14ac:dyDescent="0.25">
      <c r="A31" s="98"/>
      <c r="B31" s="114"/>
      <c r="C31" s="429"/>
      <c r="D31" s="429"/>
      <c r="E31" s="429"/>
      <c r="F31" s="114"/>
      <c r="G31" s="114"/>
      <c r="H31" s="114"/>
      <c r="I31" s="115"/>
      <c r="J31" s="114"/>
      <c r="K31" s="114"/>
      <c r="L31" s="114"/>
      <c r="M31" s="114"/>
      <c r="N31" s="114"/>
      <c r="O31" s="101"/>
    </row>
    <row r="32" spans="1:15" ht="12.5" x14ac:dyDescent="0.25">
      <c r="A32" s="98"/>
      <c r="B32" s="114"/>
      <c r="C32" s="429"/>
      <c r="D32" s="429"/>
      <c r="E32" s="429"/>
      <c r="F32" s="114"/>
      <c r="G32" s="114"/>
      <c r="H32" s="114"/>
      <c r="I32" s="115"/>
      <c r="J32" s="114"/>
      <c r="K32" s="114"/>
      <c r="L32" s="114"/>
      <c r="M32" s="114"/>
      <c r="N32" s="114"/>
      <c r="O32" s="101"/>
    </row>
    <row r="33" spans="1:15" ht="12.5" x14ac:dyDescent="0.25">
      <c r="A33" s="98"/>
      <c r="B33" s="114"/>
      <c r="C33" s="429"/>
      <c r="D33" s="429"/>
      <c r="E33" s="429"/>
      <c r="F33" s="114"/>
      <c r="G33" s="114"/>
      <c r="H33" s="114"/>
      <c r="I33" s="115"/>
      <c r="J33" s="114"/>
      <c r="K33" s="114"/>
      <c r="L33" s="114"/>
      <c r="M33" s="114"/>
      <c r="N33" s="114"/>
      <c r="O33" s="101"/>
    </row>
    <row r="34" spans="1:15" ht="12.5" x14ac:dyDescent="0.25">
      <c r="A34" s="98"/>
      <c r="B34" s="114"/>
      <c r="C34" s="429"/>
      <c r="D34" s="429"/>
      <c r="E34" s="429"/>
      <c r="F34" s="114"/>
      <c r="G34" s="114"/>
      <c r="H34" s="114"/>
      <c r="I34" s="115"/>
      <c r="J34" s="114"/>
      <c r="K34" s="114"/>
      <c r="L34" s="114"/>
      <c r="M34" s="114"/>
      <c r="N34" s="114"/>
      <c r="O34" s="101"/>
    </row>
    <row r="35" spans="1:15" ht="13" x14ac:dyDescent="0.3">
      <c r="A35" s="98"/>
      <c r="B35" s="406" t="s">
        <v>7</v>
      </c>
      <c r="C35" s="407"/>
      <c r="D35" s="407"/>
      <c r="E35" s="407"/>
      <c r="F35" s="407"/>
      <c r="G35" s="407"/>
      <c r="H35" s="407"/>
      <c r="I35" s="408"/>
      <c r="J35" s="116">
        <f>SUM(J19:J34)</f>
        <v>0</v>
      </c>
      <c r="K35" s="116">
        <f>SUM(K19:K34)</f>
        <v>400</v>
      </c>
      <c r="L35" s="116">
        <f>SUM(L19:L34)</f>
        <v>1616.75</v>
      </c>
      <c r="M35" s="116">
        <f>SUM(M19:M34)</f>
        <v>0</v>
      </c>
      <c r="N35" s="116">
        <f>SUM(N19:N34)</f>
        <v>2016.75</v>
      </c>
      <c r="O35" s="101"/>
    </row>
    <row r="36" spans="1:15" ht="13" hidden="1" x14ac:dyDescent="0.3">
      <c r="A36" s="98"/>
      <c r="B36" s="409" t="s">
        <v>97</v>
      </c>
      <c r="C36" s="410"/>
      <c r="D36" s="410"/>
      <c r="E36" s="410"/>
      <c r="F36" s="410"/>
      <c r="G36" s="410"/>
      <c r="H36" s="410"/>
      <c r="I36" s="410"/>
      <c r="J36" s="410"/>
      <c r="K36" s="117"/>
      <c r="L36" s="118" t="s">
        <v>16</v>
      </c>
      <c r="M36" s="119" t="s">
        <v>16</v>
      </c>
      <c r="N36" s="120">
        <v>406</v>
      </c>
      <c r="O36" s="101"/>
    </row>
    <row r="37" spans="1:15" ht="13" hidden="1" x14ac:dyDescent="0.3">
      <c r="A37" s="98"/>
      <c r="B37" s="409" t="s">
        <v>98</v>
      </c>
      <c r="C37" s="410"/>
      <c r="D37" s="410"/>
      <c r="E37" s="410"/>
      <c r="F37" s="410"/>
      <c r="G37" s="410"/>
      <c r="H37" s="410"/>
      <c r="I37" s="410"/>
      <c r="J37" s="410"/>
      <c r="K37" s="117"/>
      <c r="L37" s="118"/>
      <c r="M37" s="119"/>
      <c r="N37" s="120">
        <f>N35/N36</f>
        <v>4.9673645320197046</v>
      </c>
      <c r="O37" s="101"/>
    </row>
    <row r="38" spans="1:15" ht="13.5" thickBot="1" x14ac:dyDescent="0.35">
      <c r="A38" s="121"/>
      <c r="B38" s="122"/>
      <c r="C38" s="122"/>
      <c r="D38" s="122"/>
      <c r="E38" s="122"/>
      <c r="F38" s="122"/>
      <c r="G38" s="122"/>
      <c r="H38" s="122"/>
      <c r="I38" s="123"/>
      <c r="J38" s="122"/>
      <c r="K38" s="124"/>
      <c r="L38" s="124" t="s">
        <v>16</v>
      </c>
      <c r="M38" s="124" t="s">
        <v>16</v>
      </c>
      <c r="N38" s="124"/>
      <c r="O38" s="125"/>
    </row>
    <row r="39" spans="1:15" s="126" customFormat="1" ht="15" thickTop="1" x14ac:dyDescent="0.35">
      <c r="A39" s="97"/>
      <c r="E39" s="127"/>
      <c r="I39" s="128"/>
      <c r="L39" s="127"/>
    </row>
    <row r="40" spans="1:15" s="126" customFormat="1" ht="14.5" x14ac:dyDescent="0.35">
      <c r="A40" s="97"/>
      <c r="E40" s="129"/>
      <c r="I40" s="130"/>
    </row>
  </sheetData>
  <mergeCells count="32">
    <mergeCell ref="B17:B18"/>
    <mergeCell ref="C17:E18"/>
    <mergeCell ref="F17:F18"/>
    <mergeCell ref="G17:G18"/>
    <mergeCell ref="H17:H18"/>
    <mergeCell ref="A1:O1"/>
    <mergeCell ref="A2:O2"/>
    <mergeCell ref="A3:O3"/>
    <mergeCell ref="A4:O4"/>
    <mergeCell ref="A5:O5"/>
    <mergeCell ref="C27:E27"/>
    <mergeCell ref="I17:I18"/>
    <mergeCell ref="J17:M17"/>
    <mergeCell ref="N17:N18"/>
    <mergeCell ref="C19:E19"/>
    <mergeCell ref="C20:E20"/>
    <mergeCell ref="C21:E21"/>
    <mergeCell ref="C22:E22"/>
    <mergeCell ref="C23:E23"/>
    <mergeCell ref="C24:E24"/>
    <mergeCell ref="C25:E25"/>
    <mergeCell ref="C26:E26"/>
    <mergeCell ref="C34:E34"/>
    <mergeCell ref="B35:I35"/>
    <mergeCell ref="B36:J36"/>
    <mergeCell ref="B37:J37"/>
    <mergeCell ref="C28:E28"/>
    <mergeCell ref="C29:E29"/>
    <mergeCell ref="C30:E30"/>
    <mergeCell ref="C31:E31"/>
    <mergeCell ref="C32:E32"/>
    <mergeCell ref="C33:E3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8"/>
  <sheetViews>
    <sheetView view="pageBreakPreview" topLeftCell="A4" zoomScale="93" zoomScaleNormal="100" zoomScaleSheetLayoutView="93" workbookViewId="0">
      <selection activeCell="B13" sqref="B13"/>
    </sheetView>
  </sheetViews>
  <sheetFormatPr defaultColWidth="9.296875" defaultRowHeight="11.5" x14ac:dyDescent="0.3"/>
  <cols>
    <col min="1" max="1" width="10.796875" style="241" customWidth="1"/>
    <col min="2" max="2" width="58.296875" style="12" customWidth="1"/>
    <col min="3" max="3" width="51.5" style="12" customWidth="1"/>
    <col min="4" max="4" width="43.796875" style="12" customWidth="1"/>
    <col min="5" max="5" width="17.296875" style="12" bestFit="1" customWidth="1"/>
    <col min="6" max="6" width="14.796875" style="12" customWidth="1"/>
    <col min="7" max="7" width="17.296875" style="12" bestFit="1" customWidth="1"/>
    <col min="8" max="8" width="15" style="12" bestFit="1" customWidth="1"/>
    <col min="9" max="16384" width="9.296875" style="12"/>
  </cols>
  <sheetData>
    <row r="1" spans="1:8" x14ac:dyDescent="0.3">
      <c r="A1" s="252"/>
      <c r="B1" s="253"/>
      <c r="C1" s="253"/>
      <c r="D1" s="79"/>
    </row>
    <row r="2" spans="1:8" x14ac:dyDescent="0.3">
      <c r="A2" s="256" t="s">
        <v>207</v>
      </c>
      <c r="B2" s="79"/>
      <c r="C2" s="79"/>
      <c r="D2" s="79"/>
    </row>
    <row r="3" spans="1:8" x14ac:dyDescent="0.3">
      <c r="A3" s="258" t="s">
        <v>208</v>
      </c>
      <c r="B3" s="79"/>
      <c r="C3" s="79"/>
      <c r="D3" s="79"/>
    </row>
    <row r="4" spans="1:8" x14ac:dyDescent="0.3">
      <c r="A4" s="256" t="s">
        <v>12</v>
      </c>
      <c r="B4" s="79"/>
      <c r="C4" s="79"/>
      <c r="D4" s="79"/>
    </row>
    <row r="5" spans="1:8" x14ac:dyDescent="0.3">
      <c r="A5" s="259"/>
      <c r="B5" s="79"/>
      <c r="C5" s="79"/>
      <c r="D5" s="79"/>
    </row>
    <row r="6" spans="1:8" ht="21" customHeight="1" x14ac:dyDescent="0.3">
      <c r="A6" s="433" t="s">
        <v>8</v>
      </c>
      <c r="B6" s="379" t="s">
        <v>19</v>
      </c>
      <c r="C6" s="379" t="s">
        <v>210</v>
      </c>
      <c r="D6" s="431" t="s">
        <v>189</v>
      </c>
    </row>
    <row r="7" spans="1:8" ht="21" customHeight="1" x14ac:dyDescent="0.3">
      <c r="A7" s="434"/>
      <c r="B7" s="368"/>
      <c r="C7" s="368"/>
      <c r="D7" s="432"/>
    </row>
    <row r="8" spans="1:8" ht="12.75" customHeight="1" x14ac:dyDescent="0.3">
      <c r="A8" s="238"/>
      <c r="B8" s="216"/>
      <c r="C8" s="217"/>
      <c r="D8" s="249"/>
      <c r="H8" s="237"/>
    </row>
    <row r="9" spans="1:8" ht="12.75" customHeight="1" x14ac:dyDescent="0.3">
      <c r="A9" s="245" t="s">
        <v>16</v>
      </c>
      <c r="B9" s="247" t="s">
        <v>16</v>
      </c>
      <c r="C9" s="243"/>
      <c r="D9" s="249"/>
      <c r="H9" s="237"/>
    </row>
    <row r="10" spans="1:8" ht="112.15" customHeight="1" x14ac:dyDescent="0.3">
      <c r="A10" s="239" t="s">
        <v>206</v>
      </c>
      <c r="B10" s="281"/>
      <c r="C10"/>
      <c r="D10" s="282"/>
      <c r="E10" s="202"/>
      <c r="F10" s="202"/>
      <c r="G10" s="202"/>
      <c r="H10" s="237"/>
    </row>
    <row r="11" spans="1:8" ht="26.25" customHeight="1" x14ac:dyDescent="0.3">
      <c r="A11" s="245"/>
      <c r="B11" s="247"/>
      <c r="C11" s="246"/>
      <c r="D11" s="249"/>
      <c r="E11" s="237"/>
      <c r="F11" s="202"/>
      <c r="H11" s="237"/>
    </row>
    <row r="12" spans="1:8" ht="12.75" customHeight="1" x14ac:dyDescent="0.3">
      <c r="A12" s="245"/>
      <c r="B12" s="247"/>
      <c r="C12" s="246"/>
      <c r="D12" s="249"/>
      <c r="F12" s="202"/>
      <c r="H12" s="237"/>
    </row>
    <row r="13" spans="1:8" ht="82.5" customHeight="1" x14ac:dyDescent="0.3">
      <c r="A13" s="245" t="s">
        <v>214</v>
      </c>
      <c r="B13" s="281"/>
      <c r="C13" s="246"/>
      <c r="D13" s="249"/>
      <c r="F13" s="202"/>
      <c r="H13" s="237"/>
    </row>
    <row r="14" spans="1:8" ht="12.75" customHeight="1" x14ac:dyDescent="0.3">
      <c r="A14" s="245"/>
      <c r="B14" s="247"/>
      <c r="C14" s="246"/>
      <c r="D14" s="249"/>
      <c r="F14" s="202"/>
      <c r="H14" s="237"/>
    </row>
    <row r="15" spans="1:8" ht="12.75" customHeight="1" x14ac:dyDescent="0.3">
      <c r="A15" s="245"/>
      <c r="B15" s="247"/>
      <c r="C15" s="246"/>
      <c r="D15" s="249"/>
      <c r="H15" s="237"/>
    </row>
    <row r="16" spans="1:8" ht="12.75" customHeight="1" x14ac:dyDescent="0.3">
      <c r="A16" s="245"/>
      <c r="B16" s="247"/>
      <c r="C16" s="246"/>
      <c r="D16" s="249"/>
      <c r="H16" s="237"/>
    </row>
    <row r="17" spans="1:8" ht="12.75" customHeight="1" x14ac:dyDescent="0.3">
      <c r="A17" s="245"/>
      <c r="B17" s="247"/>
      <c r="C17" s="246"/>
      <c r="D17" s="249"/>
      <c r="H17" s="237"/>
    </row>
    <row r="18" spans="1:8" ht="12.75" customHeight="1" x14ac:dyDescent="0.3">
      <c r="A18" s="245"/>
      <c r="B18" s="247"/>
      <c r="C18" s="246"/>
      <c r="D18" s="250" t="s">
        <v>16</v>
      </c>
      <c r="H18" s="237"/>
    </row>
  </sheetData>
  <mergeCells count="4">
    <mergeCell ref="D6:D7"/>
    <mergeCell ref="A6:A7"/>
    <mergeCell ref="B6:B7"/>
    <mergeCell ref="C6:C7"/>
  </mergeCells>
  <pageMargins left="0.7" right="0.7" top="0.75" bottom="0.75" header="0.3" footer="0.3"/>
  <pageSetup paperSize="9" scale="51" orientation="portrait" horizontalDpi="1200" verticalDpi="1200" r:id="rId1"/>
  <colBreaks count="1" manualBreakCount="1">
    <brk id="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1"/>
  <sheetViews>
    <sheetView topLeftCell="A13" workbookViewId="0">
      <selection activeCell="G21" sqref="G21"/>
    </sheetView>
  </sheetViews>
  <sheetFormatPr defaultColWidth="10.69921875" defaultRowHeight="18" customHeight="1" x14ac:dyDescent="0.25"/>
  <cols>
    <col min="1" max="1" width="3.296875" style="97" customWidth="1"/>
    <col min="2" max="2" width="10" style="97" customWidth="1"/>
    <col min="3" max="3" width="9.296875" style="97" customWidth="1"/>
    <col min="4" max="4" width="10" style="97" customWidth="1"/>
    <col min="5" max="5" width="26.296875" style="97" customWidth="1"/>
    <col min="6" max="7" width="11.296875" style="97" customWidth="1"/>
    <col min="8" max="8" width="13.19921875" style="97" bestFit="1" customWidth="1"/>
    <col min="9" max="9" width="11.296875" style="131" customWidth="1"/>
    <col min="10" max="10" width="13.296875" style="97" bestFit="1" customWidth="1"/>
    <col min="11" max="11" width="12.19921875" style="97" bestFit="1" customWidth="1"/>
    <col min="12" max="12" width="16" style="97" bestFit="1" customWidth="1"/>
    <col min="13" max="13" width="16" style="97" customWidth="1"/>
    <col min="14" max="14" width="26.5" style="97" customWidth="1"/>
    <col min="15" max="15" width="14" style="97" customWidth="1"/>
    <col min="16" max="16" width="3.5" style="97" customWidth="1"/>
    <col min="17" max="16384" width="10.69921875" style="97"/>
  </cols>
  <sheetData>
    <row r="1" spans="1:16" ht="13" thickTop="1" x14ac:dyDescent="0.25">
      <c r="A1" s="414"/>
      <c r="B1" s="415"/>
      <c r="C1" s="415"/>
      <c r="D1" s="415"/>
      <c r="E1" s="415"/>
      <c r="F1" s="415"/>
      <c r="G1" s="415"/>
      <c r="H1" s="415"/>
      <c r="I1" s="415"/>
      <c r="J1" s="415"/>
      <c r="K1" s="415"/>
      <c r="L1" s="415"/>
      <c r="M1" s="415"/>
      <c r="N1" s="415"/>
      <c r="O1" s="415"/>
      <c r="P1" s="416"/>
    </row>
    <row r="2" spans="1:16" ht="13" x14ac:dyDescent="0.3">
      <c r="A2" s="417"/>
      <c r="B2" s="418"/>
      <c r="C2" s="418"/>
      <c r="D2" s="418"/>
      <c r="E2" s="418"/>
      <c r="F2" s="418"/>
      <c r="G2" s="418"/>
      <c r="H2" s="418"/>
      <c r="I2" s="418"/>
      <c r="J2" s="418"/>
      <c r="K2" s="418"/>
      <c r="L2" s="418"/>
      <c r="M2" s="418"/>
      <c r="N2" s="418"/>
      <c r="O2" s="418"/>
      <c r="P2" s="419"/>
    </row>
    <row r="3" spans="1:16" ht="13.5" thickBot="1" x14ac:dyDescent="0.35">
      <c r="A3" s="420"/>
      <c r="B3" s="421"/>
      <c r="C3" s="421"/>
      <c r="D3" s="421"/>
      <c r="E3" s="421"/>
      <c r="F3" s="421"/>
      <c r="G3" s="421"/>
      <c r="H3" s="421"/>
      <c r="I3" s="421"/>
      <c r="J3" s="421"/>
      <c r="K3" s="421"/>
      <c r="L3" s="421"/>
      <c r="M3" s="421"/>
      <c r="N3" s="421"/>
      <c r="O3" s="421"/>
      <c r="P3" s="422"/>
    </row>
    <row r="4" spans="1:16" ht="13" x14ac:dyDescent="0.3">
      <c r="A4" s="423"/>
      <c r="B4" s="424"/>
      <c r="C4" s="424"/>
      <c r="D4" s="424"/>
      <c r="E4" s="424"/>
      <c r="F4" s="424"/>
      <c r="G4" s="424"/>
      <c r="H4" s="424"/>
      <c r="I4" s="424"/>
      <c r="J4" s="424"/>
      <c r="K4" s="424"/>
      <c r="L4" s="424"/>
      <c r="M4" s="424"/>
      <c r="N4" s="424"/>
      <c r="O4" s="424"/>
      <c r="P4" s="425"/>
    </row>
    <row r="5" spans="1:16" x14ac:dyDescent="0.25">
      <c r="A5" s="426" t="s">
        <v>74</v>
      </c>
      <c r="B5" s="427"/>
      <c r="C5" s="427"/>
      <c r="D5" s="427"/>
      <c r="E5" s="427"/>
      <c r="F5" s="427"/>
      <c r="G5" s="427"/>
      <c r="H5" s="427"/>
      <c r="I5" s="427"/>
      <c r="J5" s="427"/>
      <c r="K5" s="427"/>
      <c r="L5" s="427"/>
      <c r="M5" s="427"/>
      <c r="N5" s="427"/>
      <c r="O5" s="427"/>
      <c r="P5" s="428"/>
    </row>
    <row r="6" spans="1:16" ht="12.5" x14ac:dyDescent="0.25">
      <c r="A6" s="98"/>
      <c r="B6" s="97" t="s">
        <v>75</v>
      </c>
      <c r="D6" s="99" t="s">
        <v>76</v>
      </c>
      <c r="E6" s="99"/>
      <c r="F6" s="99"/>
      <c r="G6" s="99"/>
      <c r="H6" s="99"/>
      <c r="I6" s="100"/>
      <c r="J6" s="99"/>
      <c r="K6" s="99"/>
      <c r="L6" s="99"/>
      <c r="M6" s="99"/>
      <c r="N6" s="99"/>
      <c r="O6" s="99"/>
      <c r="P6" s="101"/>
    </row>
    <row r="7" spans="1:16" ht="12.5" x14ac:dyDescent="0.25">
      <c r="A7" s="98"/>
      <c r="B7" s="97" t="s">
        <v>77</v>
      </c>
      <c r="D7" s="102"/>
      <c r="E7" s="102"/>
      <c r="F7" s="102"/>
      <c r="G7" s="102"/>
      <c r="H7" s="102"/>
      <c r="I7" s="103"/>
      <c r="J7" s="102"/>
      <c r="K7" s="102"/>
      <c r="L7" s="102"/>
      <c r="M7" s="102"/>
      <c r="N7" s="102"/>
      <c r="O7" s="102"/>
      <c r="P7" s="101"/>
    </row>
    <row r="8" spans="1:16" ht="12.5" x14ac:dyDescent="0.25">
      <c r="A8" s="98"/>
      <c r="B8" s="97" t="s">
        <v>78</v>
      </c>
      <c r="D8" s="102" t="s">
        <v>79</v>
      </c>
      <c r="E8" s="102"/>
      <c r="F8" s="102"/>
      <c r="G8" s="102"/>
      <c r="H8" s="102"/>
      <c r="I8" s="103"/>
      <c r="J8" s="102"/>
      <c r="K8" s="102"/>
      <c r="L8" s="102"/>
      <c r="M8" s="102"/>
      <c r="N8" s="102"/>
      <c r="O8" s="102"/>
      <c r="P8" s="101"/>
    </row>
    <row r="9" spans="1:16" ht="12.5" x14ac:dyDescent="0.25">
      <c r="A9" s="98"/>
      <c r="B9" s="97" t="s">
        <v>80</v>
      </c>
      <c r="D9" s="102" t="s">
        <v>81</v>
      </c>
      <c r="E9" s="102"/>
      <c r="F9" s="102"/>
      <c r="G9" s="102"/>
      <c r="H9" s="102"/>
      <c r="I9" s="103"/>
      <c r="J9" s="102"/>
      <c r="K9" s="102"/>
      <c r="L9" s="102"/>
      <c r="M9" s="102"/>
      <c r="N9" s="102"/>
      <c r="O9" s="102"/>
      <c r="P9" s="101"/>
    </row>
    <row r="10" spans="1:16" ht="12.5" x14ac:dyDescent="0.25">
      <c r="A10" s="104"/>
      <c r="B10" s="99"/>
      <c r="C10" s="99"/>
      <c r="D10" s="99"/>
      <c r="E10" s="99"/>
      <c r="F10" s="99"/>
      <c r="G10" s="99"/>
      <c r="H10" s="99"/>
      <c r="I10" s="100"/>
      <c r="J10" s="99"/>
      <c r="K10" s="99"/>
      <c r="L10" s="99"/>
      <c r="M10" s="99"/>
      <c r="N10" s="99"/>
      <c r="O10" s="99"/>
      <c r="P10" s="105"/>
    </row>
    <row r="11" spans="1:16" ht="12.5" x14ac:dyDescent="0.25">
      <c r="A11" s="98"/>
      <c r="B11" s="97" t="s">
        <v>82</v>
      </c>
      <c r="D11" s="102" t="s">
        <v>103</v>
      </c>
      <c r="E11" s="102"/>
      <c r="F11" s="106"/>
      <c r="G11" s="106"/>
      <c r="H11" s="106"/>
      <c r="I11" s="107"/>
      <c r="J11" s="106"/>
      <c r="K11" s="102"/>
      <c r="L11" s="102"/>
      <c r="M11" s="102"/>
      <c r="N11" s="102"/>
      <c r="O11" s="102"/>
      <c r="P11" s="101"/>
    </row>
    <row r="12" spans="1:16" ht="12.5" x14ac:dyDescent="0.25">
      <c r="A12" s="98"/>
      <c r="B12" s="97" t="s">
        <v>83</v>
      </c>
      <c r="D12" s="102"/>
      <c r="E12" s="102"/>
      <c r="F12" s="106"/>
      <c r="G12" s="106"/>
      <c r="H12" s="106"/>
      <c r="I12" s="107"/>
      <c r="J12" s="106"/>
      <c r="K12" s="102"/>
      <c r="L12" s="102"/>
      <c r="M12" s="102"/>
      <c r="N12" s="102"/>
      <c r="O12" s="102"/>
      <c r="P12" s="101"/>
    </row>
    <row r="13" spans="1:16" ht="12.5" x14ac:dyDescent="0.25">
      <c r="A13" s="98"/>
      <c r="B13" s="97" t="s">
        <v>84</v>
      </c>
      <c r="D13" s="102"/>
      <c r="E13" s="102"/>
      <c r="F13" s="106"/>
      <c r="G13" s="106"/>
      <c r="H13" s="106"/>
      <c r="I13" s="107"/>
      <c r="J13" s="106"/>
      <c r="K13" s="102"/>
      <c r="L13" s="102"/>
      <c r="M13" s="102"/>
      <c r="N13" s="102"/>
      <c r="O13" s="102"/>
      <c r="P13" s="101"/>
    </row>
    <row r="14" spans="1:16" ht="12.5" x14ac:dyDescent="0.25">
      <c r="A14" s="104"/>
      <c r="B14" s="99"/>
      <c r="C14" s="99"/>
      <c r="D14" s="99"/>
      <c r="E14" s="99"/>
      <c r="F14" s="99"/>
      <c r="G14" s="99"/>
      <c r="H14" s="99"/>
      <c r="I14" s="100"/>
      <c r="J14" s="99"/>
      <c r="K14" s="99"/>
      <c r="L14" s="99"/>
      <c r="M14" s="99"/>
      <c r="N14" s="99"/>
      <c r="O14" s="99"/>
      <c r="P14" s="105"/>
    </row>
    <row r="15" spans="1:16" ht="12.5" x14ac:dyDescent="0.25">
      <c r="A15" s="98"/>
      <c r="I15" s="108"/>
      <c r="P15" s="101"/>
    </row>
    <row r="16" spans="1:16" ht="12.5" x14ac:dyDescent="0.25">
      <c r="A16" s="98"/>
      <c r="I16" s="108"/>
      <c r="P16" s="101"/>
    </row>
    <row r="17" spans="1:16" s="111" customFormat="1" ht="13" x14ac:dyDescent="0.3">
      <c r="A17" s="109"/>
      <c r="B17" s="412" t="s">
        <v>15</v>
      </c>
      <c r="C17" s="412" t="s">
        <v>19</v>
      </c>
      <c r="D17" s="412"/>
      <c r="E17" s="412"/>
      <c r="F17" s="412" t="s">
        <v>85</v>
      </c>
      <c r="G17" s="412" t="s">
        <v>86</v>
      </c>
      <c r="H17" s="412" t="s">
        <v>87</v>
      </c>
      <c r="I17" s="411" t="s">
        <v>88</v>
      </c>
      <c r="J17" s="412" t="s">
        <v>89</v>
      </c>
      <c r="K17" s="412"/>
      <c r="L17" s="412"/>
      <c r="M17" s="412"/>
      <c r="N17" s="412"/>
      <c r="O17" s="413" t="s">
        <v>90</v>
      </c>
      <c r="P17" s="110"/>
    </row>
    <row r="18" spans="1:16" ht="25" x14ac:dyDescent="0.25">
      <c r="A18" s="98"/>
      <c r="B18" s="412"/>
      <c r="C18" s="412"/>
      <c r="D18" s="412"/>
      <c r="E18" s="412"/>
      <c r="F18" s="412"/>
      <c r="G18" s="412"/>
      <c r="H18" s="412"/>
      <c r="I18" s="411"/>
      <c r="J18" s="112" t="s">
        <v>91</v>
      </c>
      <c r="K18" s="112" t="s">
        <v>92</v>
      </c>
      <c r="L18" s="112" t="s">
        <v>14</v>
      </c>
      <c r="M18" s="112" t="s">
        <v>110</v>
      </c>
      <c r="N18" s="112" t="s">
        <v>93</v>
      </c>
      <c r="O18" s="413"/>
      <c r="P18" s="101"/>
    </row>
    <row r="19" spans="1:16" ht="13" x14ac:dyDescent="0.3">
      <c r="A19" s="98"/>
      <c r="B19" s="113"/>
      <c r="C19" s="430"/>
      <c r="D19" s="430"/>
      <c r="E19" s="430"/>
      <c r="F19" s="114"/>
      <c r="G19" s="114"/>
      <c r="H19" s="114"/>
      <c r="I19" s="115"/>
      <c r="J19" s="114"/>
      <c r="K19" s="114"/>
      <c r="L19" s="114"/>
      <c r="M19" s="114"/>
      <c r="N19" s="114"/>
      <c r="O19" s="114"/>
      <c r="P19" s="101"/>
    </row>
    <row r="20" spans="1:16" ht="12.5" x14ac:dyDescent="0.25">
      <c r="A20" s="98"/>
      <c r="B20" s="114">
        <v>1</v>
      </c>
      <c r="C20" s="435" t="s">
        <v>104</v>
      </c>
      <c r="D20" s="436"/>
      <c r="E20" s="437"/>
      <c r="F20" s="114" t="s">
        <v>109</v>
      </c>
      <c r="G20" s="114">
        <f>(0.36*40)/1000</f>
        <v>1.4399999999999998E-2</v>
      </c>
      <c r="H20" s="115">
        <v>1950</v>
      </c>
      <c r="I20" s="115"/>
      <c r="J20" s="115">
        <f>H20*G20</f>
        <v>28.079999999999995</v>
      </c>
      <c r="K20" s="115"/>
      <c r="L20" s="115"/>
      <c r="M20" s="115"/>
      <c r="N20" s="115"/>
      <c r="O20" s="115">
        <f>SUM(J20:N20)</f>
        <v>28.079999999999995</v>
      </c>
      <c r="P20" s="101"/>
    </row>
    <row r="21" spans="1:16" ht="12.5" x14ac:dyDescent="0.25">
      <c r="A21" s="98"/>
      <c r="B21" s="114">
        <v>2</v>
      </c>
      <c r="C21" s="435" t="s">
        <v>105</v>
      </c>
      <c r="D21" s="436"/>
      <c r="E21" s="437"/>
      <c r="F21" s="114" t="s">
        <v>108</v>
      </c>
      <c r="G21" s="114">
        <v>0.04</v>
      </c>
      <c r="H21" s="115">
        <v>228</v>
      </c>
      <c r="I21" s="115"/>
      <c r="J21" s="115">
        <f>H21*G21</f>
        <v>9.120000000000001</v>
      </c>
      <c r="K21" s="115" t="s">
        <v>16</v>
      </c>
      <c r="L21" s="115"/>
      <c r="M21" s="115"/>
      <c r="N21" s="115"/>
      <c r="O21" s="115">
        <f>SUM(J21:N21)</f>
        <v>9.120000000000001</v>
      </c>
      <c r="P21" s="101"/>
    </row>
    <row r="22" spans="1:16" ht="12.5" x14ac:dyDescent="0.25">
      <c r="A22" s="98"/>
      <c r="B22" s="114">
        <v>3</v>
      </c>
      <c r="C22" s="438" t="s">
        <v>106</v>
      </c>
      <c r="D22" s="438"/>
      <c r="E22" s="438"/>
      <c r="F22" s="114" t="s">
        <v>17</v>
      </c>
      <c r="G22" s="114">
        <v>1</v>
      </c>
      <c r="H22" s="115">
        <v>30</v>
      </c>
      <c r="I22" s="115"/>
      <c r="J22" s="114"/>
      <c r="K22" s="132">
        <f>H22*G22</f>
        <v>30</v>
      </c>
      <c r="L22" s="114"/>
      <c r="M22" s="114"/>
      <c r="N22" s="114"/>
      <c r="O22" s="114"/>
      <c r="P22" s="101"/>
    </row>
    <row r="23" spans="1:16" ht="12.5" x14ac:dyDescent="0.25">
      <c r="A23" s="98"/>
      <c r="B23" s="114">
        <v>2</v>
      </c>
      <c r="C23" s="435" t="s">
        <v>111</v>
      </c>
      <c r="D23" s="436"/>
      <c r="E23" s="437"/>
      <c r="F23" s="114" t="s">
        <v>13</v>
      </c>
      <c r="G23" s="114">
        <v>1</v>
      </c>
      <c r="H23" s="115">
        <f>125/10</f>
        <v>12.5</v>
      </c>
      <c r="I23" s="115"/>
      <c r="J23" s="115">
        <f>H23*G23</f>
        <v>12.5</v>
      </c>
      <c r="K23" s="115" t="s">
        <v>16</v>
      </c>
      <c r="L23" s="115"/>
      <c r="M23" s="115"/>
      <c r="N23" s="115"/>
      <c r="O23" s="115">
        <f>SUM(J23:N23)</f>
        <v>12.5</v>
      </c>
      <c r="P23" s="101"/>
    </row>
    <row r="24" spans="1:16" ht="12.5" x14ac:dyDescent="0.25">
      <c r="A24" s="98"/>
      <c r="B24" s="114">
        <v>4</v>
      </c>
      <c r="C24" s="438" t="s">
        <v>107</v>
      </c>
      <c r="D24" s="438"/>
      <c r="E24" s="438"/>
      <c r="F24" s="114" t="s">
        <v>13</v>
      </c>
      <c r="G24" s="114">
        <v>1</v>
      </c>
      <c r="H24" s="115">
        <f>SUM(J20:K22)*0.1</f>
        <v>6.7199999999999989</v>
      </c>
      <c r="I24" s="115"/>
      <c r="J24" s="114"/>
      <c r="K24" s="114"/>
      <c r="L24" s="114"/>
      <c r="M24" s="132">
        <f>H24*G24</f>
        <v>6.7199999999999989</v>
      </c>
      <c r="N24" s="114"/>
      <c r="O24" s="114"/>
      <c r="P24" s="101"/>
    </row>
    <row r="25" spans="1:16" ht="12.5" x14ac:dyDescent="0.25">
      <c r="A25" s="98"/>
      <c r="B25" s="114"/>
      <c r="C25" s="429"/>
      <c r="D25" s="429"/>
      <c r="E25" s="429"/>
      <c r="F25" s="114"/>
      <c r="G25" s="114"/>
      <c r="H25" s="114"/>
      <c r="I25" s="115"/>
      <c r="J25" s="114"/>
      <c r="K25" s="114"/>
      <c r="L25" s="114"/>
      <c r="M25" s="114"/>
      <c r="N25" s="114"/>
      <c r="O25" s="114"/>
      <c r="P25" s="101"/>
    </row>
    <row r="26" spans="1:16" ht="12.5" x14ac:dyDescent="0.25">
      <c r="A26" s="98"/>
      <c r="B26" s="114"/>
      <c r="C26" s="429"/>
      <c r="D26" s="429"/>
      <c r="E26" s="429"/>
      <c r="F26" s="114"/>
      <c r="G26" s="114"/>
      <c r="H26" s="114"/>
      <c r="I26" s="115"/>
      <c r="J26" s="114"/>
      <c r="K26" s="114"/>
      <c r="L26" s="114"/>
      <c r="M26" s="114"/>
      <c r="N26" s="114"/>
      <c r="O26" s="114"/>
      <c r="P26" s="101"/>
    </row>
    <row r="27" spans="1:16" ht="12.5" x14ac:dyDescent="0.25">
      <c r="A27" s="98"/>
      <c r="B27" s="114"/>
      <c r="C27" s="429"/>
      <c r="D27" s="429"/>
      <c r="E27" s="429"/>
      <c r="F27" s="114"/>
      <c r="G27" s="114"/>
      <c r="H27" s="114"/>
      <c r="I27" s="115"/>
      <c r="J27" s="114"/>
      <c r="K27" s="114"/>
      <c r="L27" s="114"/>
      <c r="M27" s="114"/>
      <c r="N27" s="114"/>
      <c r="O27" s="114"/>
      <c r="P27" s="101"/>
    </row>
    <row r="28" spans="1:16" ht="12.5" x14ac:dyDescent="0.25">
      <c r="A28" s="98"/>
      <c r="B28" s="114"/>
      <c r="C28" s="429"/>
      <c r="D28" s="429"/>
      <c r="E28" s="429"/>
      <c r="F28" s="114"/>
      <c r="G28" s="114"/>
      <c r="H28" s="114"/>
      <c r="I28" s="115"/>
      <c r="J28" s="114"/>
      <c r="K28" s="114"/>
      <c r="L28" s="114"/>
      <c r="M28" s="114"/>
      <c r="N28" s="114"/>
      <c r="O28" s="114"/>
      <c r="P28" s="101"/>
    </row>
    <row r="29" spans="1:16" ht="12.5" x14ac:dyDescent="0.25">
      <c r="A29" s="98"/>
      <c r="B29" s="114"/>
      <c r="C29" s="429"/>
      <c r="D29" s="429"/>
      <c r="E29" s="429"/>
      <c r="F29" s="114"/>
      <c r="G29" s="114"/>
      <c r="H29" s="114"/>
      <c r="I29" s="115"/>
      <c r="J29" s="114"/>
      <c r="K29" s="114"/>
      <c r="L29" s="114"/>
      <c r="M29" s="114"/>
      <c r="N29" s="114"/>
      <c r="O29" s="114"/>
      <c r="P29" s="101"/>
    </row>
    <row r="30" spans="1:16" ht="12.5" x14ac:dyDescent="0.25">
      <c r="A30" s="98"/>
      <c r="B30" s="114"/>
      <c r="C30" s="429"/>
      <c r="D30" s="429"/>
      <c r="E30" s="429"/>
      <c r="F30" s="114"/>
      <c r="G30" s="114"/>
      <c r="H30" s="114"/>
      <c r="I30" s="115"/>
      <c r="J30" s="114"/>
      <c r="K30" s="114"/>
      <c r="L30" s="114"/>
      <c r="M30" s="114"/>
      <c r="N30" s="114"/>
      <c r="O30" s="114"/>
      <c r="P30" s="101"/>
    </row>
    <row r="31" spans="1:16" ht="12.5" x14ac:dyDescent="0.25">
      <c r="A31" s="98"/>
      <c r="B31" s="114"/>
      <c r="C31" s="429"/>
      <c r="D31" s="429"/>
      <c r="E31" s="429"/>
      <c r="F31" s="114"/>
      <c r="G31" s="114"/>
      <c r="H31" s="114"/>
      <c r="I31" s="115"/>
      <c r="J31" s="114"/>
      <c r="K31" s="114"/>
      <c r="L31" s="114"/>
      <c r="M31" s="114"/>
      <c r="N31" s="114"/>
      <c r="O31" s="114"/>
      <c r="P31" s="101"/>
    </row>
    <row r="32" spans="1:16" ht="12.5" x14ac:dyDescent="0.25">
      <c r="A32" s="98"/>
      <c r="B32" s="114"/>
      <c r="C32" s="429"/>
      <c r="D32" s="429"/>
      <c r="E32" s="429"/>
      <c r="F32" s="114"/>
      <c r="G32" s="114"/>
      <c r="H32" s="114"/>
      <c r="I32" s="115"/>
      <c r="J32" s="114"/>
      <c r="K32" s="114"/>
      <c r="L32" s="114"/>
      <c r="M32" s="114"/>
      <c r="N32" s="114"/>
      <c r="O32" s="114"/>
      <c r="P32" s="101"/>
    </row>
    <row r="33" spans="1:16" ht="12.5" x14ac:dyDescent="0.25">
      <c r="A33" s="98"/>
      <c r="B33" s="114"/>
      <c r="C33" s="429"/>
      <c r="D33" s="429"/>
      <c r="E33" s="429"/>
      <c r="F33" s="114"/>
      <c r="G33" s="114"/>
      <c r="H33" s="114"/>
      <c r="I33" s="115"/>
      <c r="J33" s="114"/>
      <c r="K33" s="114"/>
      <c r="L33" s="114"/>
      <c r="M33" s="114"/>
      <c r="N33" s="114"/>
      <c r="O33" s="114"/>
      <c r="P33" s="101"/>
    </row>
    <row r="34" spans="1:16" ht="12.5" x14ac:dyDescent="0.25">
      <c r="A34" s="98"/>
      <c r="B34" s="114"/>
      <c r="C34" s="429"/>
      <c r="D34" s="429"/>
      <c r="E34" s="429"/>
      <c r="F34" s="114"/>
      <c r="G34" s="114"/>
      <c r="H34" s="114"/>
      <c r="I34" s="115"/>
      <c r="J34" s="114"/>
      <c r="K34" s="114"/>
      <c r="L34" s="114"/>
      <c r="M34" s="114"/>
      <c r="N34" s="114"/>
      <c r="O34" s="114"/>
      <c r="P34" s="101"/>
    </row>
    <row r="35" spans="1:16" ht="12.5" x14ac:dyDescent="0.25">
      <c r="A35" s="98"/>
      <c r="B35" s="114"/>
      <c r="C35" s="429"/>
      <c r="D35" s="429"/>
      <c r="E35" s="429"/>
      <c r="F35" s="114"/>
      <c r="G35" s="114"/>
      <c r="H35" s="114"/>
      <c r="I35" s="115"/>
      <c r="J35" s="114"/>
      <c r="K35" s="114"/>
      <c r="L35" s="114"/>
      <c r="M35" s="114"/>
      <c r="N35" s="114"/>
      <c r="O35" s="114"/>
      <c r="P35" s="101"/>
    </row>
    <row r="36" spans="1:16" ht="13" x14ac:dyDescent="0.3">
      <c r="A36" s="98"/>
      <c r="B36" s="406" t="s">
        <v>7</v>
      </c>
      <c r="C36" s="407"/>
      <c r="D36" s="407"/>
      <c r="E36" s="407"/>
      <c r="F36" s="407"/>
      <c r="G36" s="407"/>
      <c r="H36" s="407"/>
      <c r="I36" s="408"/>
      <c r="J36" s="116">
        <f>SUM(J19:J35)</f>
        <v>49.699999999999996</v>
      </c>
      <c r="K36" s="116">
        <f>SUM(K19:K35)</f>
        <v>30</v>
      </c>
      <c r="L36" s="116">
        <f>SUM(L19:L35)</f>
        <v>0</v>
      </c>
      <c r="M36" s="116"/>
      <c r="N36" s="116">
        <f>SUM(N19:N35)</f>
        <v>0</v>
      </c>
      <c r="O36" s="116">
        <f>SUM(O19:O35)</f>
        <v>49.699999999999996</v>
      </c>
      <c r="P36" s="101"/>
    </row>
    <row r="37" spans="1:16" ht="13" hidden="1" x14ac:dyDescent="0.3">
      <c r="A37" s="98"/>
      <c r="B37" s="409" t="s">
        <v>97</v>
      </c>
      <c r="C37" s="410"/>
      <c r="D37" s="410"/>
      <c r="E37" s="410"/>
      <c r="F37" s="410"/>
      <c r="G37" s="410"/>
      <c r="H37" s="410"/>
      <c r="I37" s="410"/>
      <c r="J37" s="410"/>
      <c r="K37" s="117"/>
      <c r="L37" s="118" t="s">
        <v>16</v>
      </c>
      <c r="M37" s="118"/>
      <c r="N37" s="119" t="s">
        <v>16</v>
      </c>
      <c r="O37" s="120">
        <v>406</v>
      </c>
      <c r="P37" s="101"/>
    </row>
    <row r="38" spans="1:16" ht="13" hidden="1" x14ac:dyDescent="0.3">
      <c r="A38" s="98"/>
      <c r="B38" s="409" t="s">
        <v>98</v>
      </c>
      <c r="C38" s="410"/>
      <c r="D38" s="410"/>
      <c r="E38" s="410"/>
      <c r="F38" s="410"/>
      <c r="G38" s="410"/>
      <c r="H38" s="410"/>
      <c r="I38" s="410"/>
      <c r="J38" s="410"/>
      <c r="K38" s="117"/>
      <c r="L38" s="118"/>
      <c r="M38" s="118"/>
      <c r="N38" s="119"/>
      <c r="O38" s="120">
        <f>O36/O37</f>
        <v>0.12241379310344827</v>
      </c>
      <c r="P38" s="101"/>
    </row>
    <row r="39" spans="1:16" ht="13.5" thickBot="1" x14ac:dyDescent="0.35">
      <c r="A39" s="121"/>
      <c r="B39" s="122"/>
      <c r="C39" s="122"/>
      <c r="D39" s="122"/>
      <c r="E39" s="122"/>
      <c r="F39" s="122"/>
      <c r="G39" s="122"/>
      <c r="H39" s="122"/>
      <c r="I39" s="123"/>
      <c r="J39" s="122"/>
      <c r="K39" s="124"/>
      <c r="L39" s="124" t="s">
        <v>16</v>
      </c>
      <c r="M39" s="124"/>
      <c r="N39" s="124" t="s">
        <v>16</v>
      </c>
      <c r="O39" s="124"/>
      <c r="P39" s="125"/>
    </row>
    <row r="40" spans="1:16" s="126" customFormat="1" ht="15" thickTop="1" x14ac:dyDescent="0.35">
      <c r="A40" s="97"/>
      <c r="E40" s="127"/>
      <c r="I40" s="128"/>
      <c r="L40" s="127"/>
      <c r="M40" s="127"/>
    </row>
    <row r="41" spans="1:16" s="126" customFormat="1" ht="14.5" x14ac:dyDescent="0.35">
      <c r="A41" s="97"/>
      <c r="E41" s="129"/>
      <c r="I41" s="130"/>
    </row>
  </sheetData>
  <mergeCells count="33">
    <mergeCell ref="C21:E21"/>
    <mergeCell ref="A1:P1"/>
    <mergeCell ref="A2:P2"/>
    <mergeCell ref="A3:P3"/>
    <mergeCell ref="A4:P4"/>
    <mergeCell ref="A5:P5"/>
    <mergeCell ref="B17:B18"/>
    <mergeCell ref="C17:E18"/>
    <mergeCell ref="F17:F18"/>
    <mergeCell ref="G17:G18"/>
    <mergeCell ref="H17:H18"/>
    <mergeCell ref="I17:I18"/>
    <mergeCell ref="J17:N17"/>
    <mergeCell ref="O17:O18"/>
    <mergeCell ref="C19:E19"/>
    <mergeCell ref="C20:E20"/>
    <mergeCell ref="C22:E22"/>
    <mergeCell ref="C24:E24"/>
    <mergeCell ref="C25:E25"/>
    <mergeCell ref="C26:E26"/>
    <mergeCell ref="C27:E27"/>
    <mergeCell ref="C35:E35"/>
    <mergeCell ref="B36:I36"/>
    <mergeCell ref="B37:J37"/>
    <mergeCell ref="B38:J38"/>
    <mergeCell ref="C23:E23"/>
    <mergeCell ref="C29:E29"/>
    <mergeCell ref="C30:E30"/>
    <mergeCell ref="C31:E31"/>
    <mergeCell ref="C32:E32"/>
    <mergeCell ref="C33:E33"/>
    <mergeCell ref="C34:E34"/>
    <mergeCell ref="C28:E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
  <sheetViews>
    <sheetView view="pageBreakPreview" topLeftCell="A10" zoomScale="93" zoomScaleNormal="100" zoomScaleSheetLayoutView="93" workbookViewId="0">
      <selection activeCell="P29" sqref="P29"/>
    </sheetView>
  </sheetViews>
  <sheetFormatPr defaultColWidth="9.296875" defaultRowHeight="13" x14ac:dyDescent="0.3"/>
  <cols>
    <col min="1" max="2" width="10.796875" style="96" customWidth="1"/>
    <col min="3" max="3" width="45.5" style="80" customWidth="1"/>
    <col min="4" max="4" width="8.69921875" style="80" customWidth="1"/>
    <col min="5" max="5" width="10.19921875" style="80" customWidth="1"/>
    <col min="6" max="6" width="13.296875" style="95" customWidth="1"/>
    <col min="7" max="7" width="16.296875" style="95" hidden="1" customWidth="1"/>
    <col min="8" max="8" width="16" style="95" customWidth="1"/>
    <col min="9" max="9" width="17.796875" style="95" hidden="1" customWidth="1"/>
    <col min="10" max="10" width="10.796875" style="80" bestFit="1" customWidth="1"/>
    <col min="11" max="11" width="10.796875" style="136" bestFit="1" customWidth="1"/>
    <col min="12" max="13" width="9.296875" style="136"/>
    <col min="14" max="14" width="15.19921875" style="80" customWidth="1"/>
    <col min="15" max="15" width="11.296875" style="80" bestFit="1" customWidth="1"/>
    <col min="16" max="16384" width="9.296875" style="80"/>
  </cols>
  <sheetData>
    <row r="1" spans="1:15" x14ac:dyDescent="0.3">
      <c r="A1" s="79"/>
      <c r="B1" s="79"/>
    </row>
    <row r="2" spans="1:15" x14ac:dyDescent="0.3">
      <c r="A2" s="81" t="s">
        <v>6</v>
      </c>
      <c r="B2" s="81"/>
    </row>
    <row r="3" spans="1:15" x14ac:dyDescent="0.3">
      <c r="A3" s="82" t="s">
        <v>22</v>
      </c>
      <c r="B3" s="82"/>
    </row>
    <row r="4" spans="1:15" x14ac:dyDescent="0.3">
      <c r="A4" s="81" t="s">
        <v>73</v>
      </c>
      <c r="B4" s="81"/>
    </row>
    <row r="5" spans="1:15" x14ac:dyDescent="0.3">
      <c r="A5" s="79"/>
      <c r="B5" s="79"/>
    </row>
    <row r="6" spans="1:15" ht="21" customHeight="1" x14ac:dyDescent="0.3">
      <c r="A6" s="355" t="s">
        <v>8</v>
      </c>
      <c r="B6" s="357" t="s">
        <v>127</v>
      </c>
      <c r="C6" s="357" t="s">
        <v>1</v>
      </c>
      <c r="D6" s="357" t="s">
        <v>2</v>
      </c>
      <c r="E6" s="357" t="s">
        <v>3</v>
      </c>
      <c r="F6" s="348" t="s">
        <v>4</v>
      </c>
      <c r="G6" s="359"/>
      <c r="H6" s="348" t="s">
        <v>0</v>
      </c>
      <c r="I6" s="349"/>
    </row>
    <row r="7" spans="1:15" ht="21" customHeight="1" x14ac:dyDescent="0.3">
      <c r="A7" s="356"/>
      <c r="B7" s="358"/>
      <c r="C7" s="358"/>
      <c r="D7" s="358"/>
      <c r="E7" s="358"/>
      <c r="F7" s="153" t="s">
        <v>10</v>
      </c>
      <c r="G7" s="153" t="s">
        <v>9</v>
      </c>
      <c r="H7" s="133" t="str">
        <f>F7</f>
        <v>USD</v>
      </c>
      <c r="I7" s="142" t="str">
        <f>G7</f>
        <v>SDG</v>
      </c>
    </row>
    <row r="8" spans="1:15" ht="12.75" customHeight="1" x14ac:dyDescent="0.3">
      <c r="A8" s="143"/>
      <c r="B8" s="149"/>
      <c r="C8" s="83"/>
      <c r="D8" s="84"/>
      <c r="E8" s="85"/>
      <c r="F8" s="134"/>
      <c r="G8" s="134"/>
      <c r="H8" s="134"/>
      <c r="I8" s="144"/>
      <c r="K8" s="137" t="s">
        <v>11</v>
      </c>
    </row>
    <row r="9" spans="1:15" x14ac:dyDescent="0.3">
      <c r="A9" s="145">
        <v>1</v>
      </c>
      <c r="B9" s="151">
        <f t="shared" ref="B9:B23" si="0">K9</f>
        <v>426</v>
      </c>
      <c r="C9" s="148" t="s">
        <v>112</v>
      </c>
      <c r="D9" s="86" t="s">
        <v>94</v>
      </c>
      <c r="E9" s="152">
        <v>1</v>
      </c>
      <c r="F9" s="88">
        <f>'Sheik Villa'!I66</f>
        <v>158280</v>
      </c>
      <c r="G9" s="88" t="e">
        <f>F9*(IF($F$7=#REF!,SUMIFS(#REF!,#REF!,'Summary-1'!$G$7),IF($F$7=#REF!,SUMIFS(#REF!,#REF!,summary-'[3]1'!$F$7),IF($F$7=#REF!,SUMIFS(#REF!,#REF!,[4]F7!$F$7),IF($F$7=#REF!,SUMIFS(#REF!,#REF!,'Summary-1'!$G$7),0)))))</f>
        <v>#REF!</v>
      </c>
      <c r="H9" s="90">
        <f>E9*F9</f>
        <v>158280</v>
      </c>
      <c r="I9" s="147" t="e">
        <f>E9*G9</f>
        <v>#REF!</v>
      </c>
      <c r="J9" s="89"/>
      <c r="K9" s="138">
        <v>426</v>
      </c>
      <c r="L9" s="136">
        <v>1</v>
      </c>
      <c r="M9" s="136">
        <f>L9*K9</f>
        <v>426</v>
      </c>
      <c r="N9" s="141"/>
      <c r="O9" s="93" t="s">
        <v>16</v>
      </c>
    </row>
    <row r="10" spans="1:15" x14ac:dyDescent="0.3">
      <c r="A10" s="145">
        <v>2</v>
      </c>
      <c r="B10" s="151">
        <f t="shared" si="0"/>
        <v>290.7</v>
      </c>
      <c r="C10" s="43" t="s">
        <v>113</v>
      </c>
      <c r="D10" s="86" t="s">
        <v>94</v>
      </c>
      <c r="E10" s="152">
        <v>3</v>
      </c>
      <c r="F10" s="88">
        <f>272880/3</f>
        <v>90960</v>
      </c>
      <c r="G10" s="88" t="e">
        <f>F10*(IF($F$7=#REF!,SUMIFS(#REF!,#REF!,'Summary-1'!$G$7),IF($F$7=#REF!,SUMIFS(#REF!,#REF!,summary-'[3]1'!$F$7),IF($F$7=#REF!,SUMIFS(#REF!,#REF!,[4]F7!$F$7),IF($F$7=#REF!,SUMIFS(#REF!,#REF!,'Summary-1'!$G$7),0)))))</f>
        <v>#REF!</v>
      </c>
      <c r="H10" s="90">
        <f t="shared" ref="H10:H23" si="1">E10*F10</f>
        <v>272880</v>
      </c>
      <c r="I10" s="147" t="e">
        <f t="shared" ref="I10" si="2">E10*G10</f>
        <v>#REF!</v>
      </c>
      <c r="J10" s="89"/>
      <c r="K10" s="138">
        <v>290.7</v>
      </c>
      <c r="L10" s="136">
        <v>3</v>
      </c>
      <c r="M10" s="136">
        <f>L10*K10</f>
        <v>872.09999999999991</v>
      </c>
      <c r="N10" s="141"/>
    </row>
    <row r="11" spans="1:15" x14ac:dyDescent="0.3">
      <c r="A11" s="145">
        <v>3</v>
      </c>
      <c r="B11" s="151">
        <f t="shared" si="0"/>
        <v>848.7</v>
      </c>
      <c r="C11" s="43" t="s">
        <v>114</v>
      </c>
      <c r="D11" s="86" t="s">
        <v>94</v>
      </c>
      <c r="E11" s="152">
        <v>1</v>
      </c>
      <c r="F11" s="88">
        <v>258470</v>
      </c>
      <c r="G11" s="88" t="e">
        <f>F11*(IF($F$7=#REF!,SUMIFS(#REF!,#REF!,'Summary-1'!$G$7),IF($F$7=#REF!,SUMIFS(#REF!,#REF!,summary-'[3]1'!$F$7),IF($F$7=#REF!,SUMIFS(#REF!,#REF!,[4]F7!$F$7),IF($F$7=#REF!,SUMIFS(#REF!,#REF!,'Summary-1'!$G$7),0)))))</f>
        <v>#REF!</v>
      </c>
      <c r="H11" s="90">
        <f t="shared" si="1"/>
        <v>258470</v>
      </c>
      <c r="I11" s="147" t="e">
        <f t="shared" ref="I11" si="3">E11*G11</f>
        <v>#REF!</v>
      </c>
      <c r="J11" s="89"/>
      <c r="K11" s="138">
        <v>848.7</v>
      </c>
      <c r="L11" s="136">
        <v>1</v>
      </c>
      <c r="M11" s="136">
        <f t="shared" ref="M11:M23" si="4">L11*K11</f>
        <v>848.7</v>
      </c>
      <c r="N11" s="141"/>
    </row>
    <row r="12" spans="1:15" s="91" customFormat="1" x14ac:dyDescent="0.3">
      <c r="A12" s="145">
        <v>4</v>
      </c>
      <c r="B12" s="151">
        <f t="shared" si="0"/>
        <v>233.2</v>
      </c>
      <c r="C12" s="148" t="s">
        <v>115</v>
      </c>
      <c r="D12" s="86" t="s">
        <v>94</v>
      </c>
      <c r="E12" s="152">
        <v>3</v>
      </c>
      <c r="F12" s="88">
        <f>209820/3</f>
        <v>69940</v>
      </c>
      <c r="G12" s="88" t="e">
        <f>F12*(IF($F$7=#REF!,SUMIFS(#REF!,#REF!,'Summary-1'!$G$7),IF($F$7=#REF!,SUMIFS(#REF!,#REF!,summary-'[3]1'!$F$7),IF($F$7=#REF!,SUMIFS(#REF!,#REF!,[4]F7!$F$7),IF($F$7=#REF!,SUMIFS(#REF!,#REF!,'Summary-1'!$G$7),0)))))</f>
        <v>#REF!</v>
      </c>
      <c r="H12" s="90">
        <f t="shared" si="1"/>
        <v>209820</v>
      </c>
      <c r="I12" s="147" t="e">
        <f t="shared" ref="I12" si="5">E12*G12</f>
        <v>#REF!</v>
      </c>
      <c r="J12" s="89"/>
      <c r="K12" s="138">
        <v>233.2</v>
      </c>
      <c r="L12" s="139">
        <v>3</v>
      </c>
      <c r="M12" s="136">
        <f t="shared" si="4"/>
        <v>699.59999999999991</v>
      </c>
      <c r="N12" s="141"/>
    </row>
    <row r="13" spans="1:15" x14ac:dyDescent="0.3">
      <c r="A13" s="145">
        <v>5</v>
      </c>
      <c r="B13" s="151">
        <f t="shared" si="0"/>
        <v>249</v>
      </c>
      <c r="C13" s="148" t="s">
        <v>116</v>
      </c>
      <c r="D13" s="86" t="s">
        <v>94</v>
      </c>
      <c r="E13" s="152">
        <v>5</v>
      </c>
      <c r="F13" s="88">
        <f>381020/5</f>
        <v>76204</v>
      </c>
      <c r="G13" s="88" t="e">
        <f>F13*(IF($F$7=#REF!,SUMIFS(#REF!,#REF!,'Summary-1'!$G$7),IF($F$7=#REF!,SUMIFS(#REF!,#REF!,summary-'[3]1'!$F$7),IF($F$7=#REF!,SUMIFS(#REF!,#REF!,[4]F7!$F$7),IF($F$7=#REF!,SUMIFS(#REF!,#REF!,'Summary-1'!$G$7),0)))))</f>
        <v>#REF!</v>
      </c>
      <c r="H13" s="90">
        <f t="shared" si="1"/>
        <v>381020</v>
      </c>
      <c r="I13" s="147" t="e">
        <f t="shared" ref="I13" si="6">E13*G13</f>
        <v>#REF!</v>
      </c>
      <c r="J13" s="89"/>
      <c r="K13" s="138">
        <v>249</v>
      </c>
      <c r="L13" s="136">
        <v>5</v>
      </c>
      <c r="M13" s="136">
        <f t="shared" si="4"/>
        <v>1245</v>
      </c>
      <c r="N13" s="141"/>
    </row>
    <row r="14" spans="1:15" x14ac:dyDescent="0.3">
      <c r="A14" s="145">
        <v>6</v>
      </c>
      <c r="B14" s="151">
        <f t="shared" si="0"/>
        <v>210.6</v>
      </c>
      <c r="C14" s="43" t="s">
        <v>117</v>
      </c>
      <c r="D14" s="86" t="s">
        <v>94</v>
      </c>
      <c r="E14" s="152">
        <v>1</v>
      </c>
      <c r="F14" s="88">
        <v>64250</v>
      </c>
      <c r="G14" s="88" t="e">
        <f>F14*(IF($F$7=#REF!,SUMIFS(#REF!,#REF!,'Summary-1'!$G$7),IF($F$7=#REF!,SUMIFS(#REF!,#REF!,summary-'[3]1'!$F$7),IF($F$7=#REF!,SUMIFS(#REF!,#REF!,[4]F7!$F$7),IF($F$7=#REF!,SUMIFS(#REF!,#REF!,'Summary-1'!$G$7),0)))))</f>
        <v>#REF!</v>
      </c>
      <c r="H14" s="90">
        <f t="shared" si="1"/>
        <v>64250</v>
      </c>
      <c r="I14" s="147" t="e">
        <f t="shared" ref="I14" si="7">E14*G14</f>
        <v>#REF!</v>
      </c>
      <c r="J14" s="89"/>
      <c r="K14" s="138">
        <v>210.6</v>
      </c>
      <c r="L14" s="136">
        <v>1</v>
      </c>
      <c r="M14" s="136">
        <f t="shared" si="4"/>
        <v>210.6</v>
      </c>
      <c r="N14" s="141"/>
    </row>
    <row r="15" spans="1:15" x14ac:dyDescent="0.3">
      <c r="A15" s="145">
        <v>7</v>
      </c>
      <c r="B15" s="151">
        <f t="shared" si="0"/>
        <v>411</v>
      </c>
      <c r="C15" s="148" t="s">
        <v>118</v>
      </c>
      <c r="D15" s="86" t="s">
        <v>94</v>
      </c>
      <c r="E15" s="152">
        <v>1</v>
      </c>
      <c r="F15" s="88">
        <v>99110</v>
      </c>
      <c r="G15" s="88" t="e">
        <f>F15*(IF($F$7=#REF!,SUMIFS(#REF!,#REF!,'Summary-1'!$G$7),IF($F$7=#REF!,SUMIFS(#REF!,#REF!,summary-'[3]1'!$F$7),IF($F$7=#REF!,SUMIFS(#REF!,#REF!,[4]F7!$F$7),IF($F$7=#REF!,SUMIFS(#REF!,#REF!,'Summary-1'!$G$7),0)))))</f>
        <v>#REF!</v>
      </c>
      <c r="H15" s="90">
        <f t="shared" si="1"/>
        <v>99110</v>
      </c>
      <c r="I15" s="147" t="e">
        <f t="shared" ref="I15" si="8">E15*G15</f>
        <v>#REF!</v>
      </c>
      <c r="J15" s="89"/>
      <c r="K15" s="138">
        <v>411</v>
      </c>
      <c r="L15" s="136">
        <v>1</v>
      </c>
      <c r="M15" s="136">
        <f t="shared" si="4"/>
        <v>411</v>
      </c>
      <c r="N15" s="141"/>
    </row>
    <row r="16" spans="1:15" s="91" customFormat="1" x14ac:dyDescent="0.3">
      <c r="A16" s="145">
        <v>8</v>
      </c>
      <c r="B16" s="151">
        <f t="shared" si="0"/>
        <v>262</v>
      </c>
      <c r="C16" s="148" t="s">
        <v>119</v>
      </c>
      <c r="D16" s="86" t="s">
        <v>94</v>
      </c>
      <c r="E16" s="152">
        <v>1</v>
      </c>
      <c r="F16" s="88">
        <v>69420</v>
      </c>
      <c r="G16" s="88" t="e">
        <f>F16*(IF($F$7=#REF!,SUMIFS(#REF!,#REF!,'Summary-1'!$G$7),IF($F$7=#REF!,SUMIFS(#REF!,#REF!,summary-'[3]1'!$F$7),IF($F$7=#REF!,SUMIFS(#REF!,#REF!,[4]F7!$F$7),IF($F$7=#REF!,SUMIFS(#REF!,#REF!,'Summary-1'!$G$7),0)))))</f>
        <v>#REF!</v>
      </c>
      <c r="H16" s="90">
        <f t="shared" si="1"/>
        <v>69420</v>
      </c>
      <c r="I16" s="147" t="e">
        <f t="shared" ref="I16" si="9">E16*G16</f>
        <v>#REF!</v>
      </c>
      <c r="J16" s="89"/>
      <c r="K16" s="138">
        <v>262</v>
      </c>
      <c r="L16" s="136">
        <v>1</v>
      </c>
      <c r="M16" s="136">
        <f t="shared" si="4"/>
        <v>262</v>
      </c>
      <c r="N16" s="141"/>
    </row>
    <row r="17" spans="1:15" s="93" customFormat="1" x14ac:dyDescent="0.3">
      <c r="A17" s="145">
        <v>9</v>
      </c>
      <c r="B17" s="151">
        <f t="shared" si="0"/>
        <v>399.5</v>
      </c>
      <c r="C17" s="148" t="s">
        <v>120</v>
      </c>
      <c r="D17" s="86" t="s">
        <v>94</v>
      </c>
      <c r="E17" s="152">
        <v>1</v>
      </c>
      <c r="F17" s="88">
        <v>88620</v>
      </c>
      <c r="G17" s="88" t="e">
        <f>F17*(IF($F$7=#REF!,SUMIFS(#REF!,#REF!,'Summary-1'!$G$7),IF($F$7=#REF!,SUMIFS(#REF!,#REF!,summary-'[3]1'!$F$7),IF($F$7=#REF!,SUMIFS(#REF!,#REF!,[4]F7!$F$7),IF($F$7=#REF!,SUMIFS(#REF!,#REF!,'Summary-1'!$G$7),0)))))</f>
        <v>#REF!</v>
      </c>
      <c r="H17" s="90">
        <f t="shared" si="1"/>
        <v>88620</v>
      </c>
      <c r="I17" s="147" t="e">
        <f t="shared" ref="I17" si="10">E17*G17</f>
        <v>#REF!</v>
      </c>
      <c r="J17" s="92"/>
      <c r="K17" s="140">
        <v>399.5</v>
      </c>
      <c r="L17" s="136">
        <v>1</v>
      </c>
      <c r="M17" s="136">
        <f t="shared" si="4"/>
        <v>399.5</v>
      </c>
      <c r="N17" s="141"/>
    </row>
    <row r="18" spans="1:15" x14ac:dyDescent="0.3">
      <c r="A18" s="145">
        <v>10</v>
      </c>
      <c r="B18" s="151">
        <f t="shared" si="0"/>
        <v>347.3</v>
      </c>
      <c r="C18" s="148" t="s">
        <v>125</v>
      </c>
      <c r="D18" s="86" t="s">
        <v>94</v>
      </c>
      <c r="E18" s="152">
        <v>1</v>
      </c>
      <c r="F18" s="88">
        <v>107890</v>
      </c>
      <c r="G18" s="88" t="e">
        <f>F18*(IF($F$7=#REF!,SUMIFS(#REF!,#REF!,'Summary-1'!$G$7),IF($F$7=#REF!,SUMIFS(#REF!,#REF!,summary-'[3]1'!$F$7),IF($F$7=#REF!,SUMIFS(#REF!,#REF!,[4]F7!$F$7),IF($F$7=#REF!,SUMIFS(#REF!,#REF!,'Summary-1'!$G$7),0)))))</f>
        <v>#REF!</v>
      </c>
      <c r="H18" s="90">
        <f t="shared" si="1"/>
        <v>107890</v>
      </c>
      <c r="I18" s="147" t="e">
        <f t="shared" ref="I18" si="11">E18*G18</f>
        <v>#REF!</v>
      </c>
      <c r="J18" s="89"/>
      <c r="K18" s="138">
        <v>347.3</v>
      </c>
      <c r="L18" s="136">
        <v>1</v>
      </c>
      <c r="M18" s="136">
        <f t="shared" si="4"/>
        <v>347.3</v>
      </c>
      <c r="N18" s="141"/>
    </row>
    <row r="19" spans="1:15" x14ac:dyDescent="0.3">
      <c r="A19" s="145">
        <v>11</v>
      </c>
      <c r="B19" s="151">
        <f t="shared" si="0"/>
        <v>1068.5999999999999</v>
      </c>
      <c r="C19" s="43" t="s">
        <v>121</v>
      </c>
      <c r="D19" s="86" t="s">
        <v>94</v>
      </c>
      <c r="E19" s="152">
        <v>1</v>
      </c>
      <c r="F19" s="88">
        <v>288670</v>
      </c>
      <c r="G19" s="88" t="e">
        <f>F19*(IF($F$7=#REF!,SUMIFS(#REF!,#REF!,'Summary-1'!$G$7),IF($F$7=#REF!,SUMIFS(#REF!,#REF!,summary-'[3]1'!$F$7),IF($F$7=#REF!,SUMIFS(#REF!,#REF!,[4]F7!$F$7),IF($F$7=#REF!,SUMIFS(#REF!,#REF!,'Summary-1'!$G$7),0)))))</f>
        <v>#REF!</v>
      </c>
      <c r="H19" s="90">
        <f t="shared" si="1"/>
        <v>288670</v>
      </c>
      <c r="I19" s="147" t="e">
        <f t="shared" ref="I19" si="12">E19*G19</f>
        <v>#REF!</v>
      </c>
      <c r="J19" s="89"/>
      <c r="K19" s="138">
        <v>1068.5999999999999</v>
      </c>
      <c r="L19" s="136">
        <v>1</v>
      </c>
      <c r="M19" s="136">
        <f t="shared" si="4"/>
        <v>1068.5999999999999</v>
      </c>
      <c r="N19" s="141"/>
    </row>
    <row r="20" spans="1:15" x14ac:dyDescent="0.3">
      <c r="A20" s="145">
        <v>12</v>
      </c>
      <c r="B20" s="151">
        <f t="shared" si="0"/>
        <v>268.39999999999998</v>
      </c>
      <c r="C20" s="148" t="s">
        <v>122</v>
      </c>
      <c r="D20" s="86" t="s">
        <v>94</v>
      </c>
      <c r="E20" s="152">
        <v>1</v>
      </c>
      <c r="F20" s="88">
        <v>62040</v>
      </c>
      <c r="G20" s="88" t="e">
        <f>F20*(IF($F$7=#REF!,SUMIFS(#REF!,#REF!,'Summary-1'!$G$7),IF($F$7=#REF!,SUMIFS(#REF!,#REF!,summary-'[3]1'!$F$7),IF($F$7=#REF!,SUMIFS(#REF!,#REF!,[4]F7!$F$7),IF($F$7=#REF!,SUMIFS(#REF!,#REF!,'Summary-1'!$G$7),0)))))</f>
        <v>#REF!</v>
      </c>
      <c r="H20" s="90">
        <f t="shared" si="1"/>
        <v>62040</v>
      </c>
      <c r="I20" s="147" t="e">
        <f t="shared" ref="I20" si="13">E20*G20</f>
        <v>#REF!</v>
      </c>
      <c r="J20" s="89"/>
      <c r="K20" s="138">
        <v>268.39999999999998</v>
      </c>
      <c r="L20" s="136">
        <v>1</v>
      </c>
      <c r="M20" s="136">
        <f t="shared" si="4"/>
        <v>268.39999999999998</v>
      </c>
      <c r="N20" s="141"/>
    </row>
    <row r="21" spans="1:15" x14ac:dyDescent="0.3">
      <c r="A21" s="145">
        <v>13</v>
      </c>
      <c r="B21" s="151">
        <f t="shared" si="0"/>
        <v>214.4</v>
      </c>
      <c r="C21" s="148" t="s">
        <v>123</v>
      </c>
      <c r="D21" s="86" t="s">
        <v>94</v>
      </c>
      <c r="E21" s="152">
        <v>1</v>
      </c>
      <c r="F21" s="88">
        <v>53170</v>
      </c>
      <c r="G21" s="88" t="e">
        <f>F21*(IF($F$7=#REF!,SUMIFS(#REF!,#REF!,'Summary-1'!$G$7),IF($F$7=#REF!,SUMIFS(#REF!,#REF!,summary-'[3]1'!$F$7),IF($F$7=#REF!,SUMIFS(#REF!,#REF!,[4]F7!$F$7),IF($F$7=#REF!,SUMIFS(#REF!,#REF!,'Summary-1'!$G$7),0)))))</f>
        <v>#REF!</v>
      </c>
      <c r="H21" s="90">
        <f t="shared" si="1"/>
        <v>53170</v>
      </c>
      <c r="I21" s="147" t="e">
        <f t="shared" ref="I21" si="14">E21*G21</f>
        <v>#REF!</v>
      </c>
      <c r="J21" s="89"/>
      <c r="K21" s="138">
        <v>214.4</v>
      </c>
      <c r="L21" s="136">
        <v>1</v>
      </c>
      <c r="M21" s="136">
        <f t="shared" si="4"/>
        <v>214.4</v>
      </c>
      <c r="N21" s="141"/>
    </row>
    <row r="22" spans="1:15" x14ac:dyDescent="0.3">
      <c r="A22" s="145">
        <v>14</v>
      </c>
      <c r="B22" s="151">
        <f t="shared" si="0"/>
        <v>228.4</v>
      </c>
      <c r="C22" s="148" t="s">
        <v>124</v>
      </c>
      <c r="D22" s="86" t="s">
        <v>94</v>
      </c>
      <c r="E22" s="152">
        <v>1</v>
      </c>
      <c r="F22" s="88">
        <v>70580</v>
      </c>
      <c r="G22" s="88" t="e">
        <f>F22*(IF($F$7=#REF!,SUMIFS(#REF!,#REF!,'Summary-1'!$G$7),IF($F$7=#REF!,SUMIFS(#REF!,#REF!,summary-'[3]1'!$F$7),IF($F$7=#REF!,SUMIFS(#REF!,#REF!,[4]F7!$F$7),IF($F$7=#REF!,SUMIFS(#REF!,#REF!,'Summary-1'!$G$7),0)))))</f>
        <v>#REF!</v>
      </c>
      <c r="H22" s="90">
        <f t="shared" si="1"/>
        <v>70580</v>
      </c>
      <c r="I22" s="147" t="e">
        <f t="shared" ref="I22" si="15">E22*G22</f>
        <v>#REF!</v>
      </c>
      <c r="J22" s="89"/>
      <c r="K22" s="138">
        <v>228.4</v>
      </c>
      <c r="L22" s="136">
        <v>1</v>
      </c>
      <c r="M22" s="136">
        <f t="shared" si="4"/>
        <v>228.4</v>
      </c>
      <c r="N22" s="141">
        <f>SUM(M9:M22)</f>
        <v>7501.5999999999985</v>
      </c>
      <c r="O22" s="141">
        <f>SUM(N9:N22)</f>
        <v>7501.5999999999985</v>
      </c>
    </row>
    <row r="23" spans="1:15" x14ac:dyDescent="0.3">
      <c r="A23" s="145">
        <v>15</v>
      </c>
      <c r="B23" s="151">
        <f t="shared" si="0"/>
        <v>2400</v>
      </c>
      <c r="C23" s="148" t="s">
        <v>126</v>
      </c>
      <c r="D23" s="86" t="s">
        <v>94</v>
      </c>
      <c r="E23" s="152">
        <v>2</v>
      </c>
      <c r="F23" s="88">
        <v>477950</v>
      </c>
      <c r="G23" s="88" t="e">
        <f>F23*(IF($F$7=#REF!,SUMIFS(#REF!,#REF!,'Summary-1'!$G$7),IF($F$7=#REF!,SUMIFS(#REF!,#REF!,summary-'[3]1'!$F$7),IF($F$7=#REF!,SUMIFS(#REF!,#REF!,[4]F7!$F$7),IF($F$7=#REF!,SUMIFS(#REF!,#REF!,'Summary-1'!$G$7),0)))))</f>
        <v>#REF!</v>
      </c>
      <c r="H23" s="90">
        <f t="shared" si="1"/>
        <v>955900</v>
      </c>
      <c r="I23" s="147" t="e">
        <f t="shared" ref="I23" si="16">E23*G23</f>
        <v>#REF!</v>
      </c>
      <c r="J23" s="89"/>
      <c r="K23" s="138">
        <v>2400</v>
      </c>
      <c r="L23" s="136">
        <v>2</v>
      </c>
      <c r="M23" s="136">
        <f t="shared" si="4"/>
        <v>4800</v>
      </c>
    </row>
    <row r="24" spans="1:15" x14ac:dyDescent="0.3">
      <c r="A24" s="145"/>
      <c r="B24" s="150"/>
      <c r="C24" s="43"/>
      <c r="D24" s="86"/>
      <c r="E24" s="87"/>
      <c r="F24" s="88"/>
      <c r="G24" s="88" t="s">
        <v>16</v>
      </c>
      <c r="H24" s="88" t="s">
        <v>16</v>
      </c>
      <c r="I24" s="146" t="s">
        <v>16</v>
      </c>
      <c r="J24" s="89"/>
      <c r="K24" s="138"/>
    </row>
    <row r="25" spans="1:15" x14ac:dyDescent="0.3">
      <c r="A25" s="145"/>
      <c r="B25" s="150"/>
      <c r="C25" s="43"/>
      <c r="D25" s="86"/>
      <c r="E25" s="87"/>
      <c r="F25" s="88"/>
      <c r="G25" s="88" t="s">
        <v>16</v>
      </c>
      <c r="H25" s="88" t="s">
        <v>16</v>
      </c>
      <c r="I25" s="146" t="s">
        <v>16</v>
      </c>
      <c r="J25" s="89"/>
      <c r="K25" s="138"/>
    </row>
    <row r="26" spans="1:15" x14ac:dyDescent="0.3">
      <c r="A26" s="350" t="s">
        <v>102</v>
      </c>
      <c r="B26" s="351"/>
      <c r="C26" s="351"/>
      <c r="D26" s="351"/>
      <c r="E26" s="351"/>
      <c r="F26" s="351"/>
      <c r="G26" s="352"/>
      <c r="H26" s="165">
        <f>SUM(H8:H25)</f>
        <v>3140120</v>
      </c>
      <c r="I26" s="135" t="e">
        <f>SUM(I8:I25)</f>
        <v>#REF!</v>
      </c>
      <c r="J26" s="89"/>
      <c r="K26" s="138"/>
    </row>
    <row r="27" spans="1:15" x14ac:dyDescent="0.3">
      <c r="A27" s="161"/>
      <c r="B27" s="162"/>
      <c r="C27" s="162"/>
      <c r="D27" s="162"/>
      <c r="E27" s="162"/>
      <c r="F27" s="162"/>
      <c r="G27" s="162"/>
      <c r="H27" s="166"/>
      <c r="I27" s="163"/>
      <c r="J27" s="89"/>
      <c r="K27" s="138"/>
    </row>
    <row r="28" spans="1:15" x14ac:dyDescent="0.3">
      <c r="A28" s="360" t="s">
        <v>128</v>
      </c>
      <c r="B28" s="361"/>
      <c r="C28" s="361"/>
      <c r="D28" s="361"/>
      <c r="E28" s="361"/>
      <c r="F28" s="361"/>
      <c r="G28" s="362"/>
      <c r="H28" s="167">
        <f>H26*0.05</f>
        <v>157006</v>
      </c>
      <c r="I28" s="154">
        <f>H28*15.75</f>
        <v>2472844.5</v>
      </c>
      <c r="J28" s="89"/>
      <c r="K28" s="138"/>
    </row>
    <row r="29" spans="1:15" ht="11.15" customHeight="1" x14ac:dyDescent="0.3">
      <c r="A29" s="155"/>
      <c r="B29" s="164"/>
      <c r="C29" s="156"/>
      <c r="D29" s="157"/>
      <c r="E29" s="158"/>
      <c r="F29" s="159"/>
      <c r="G29" s="159"/>
      <c r="H29" s="168"/>
      <c r="I29" s="160"/>
    </row>
    <row r="30" spans="1:15" ht="11.15" customHeight="1" x14ac:dyDescent="0.3">
      <c r="A30" s="360" t="s">
        <v>129</v>
      </c>
      <c r="B30" s="361"/>
      <c r="C30" s="361"/>
      <c r="D30" s="361"/>
      <c r="E30" s="361"/>
      <c r="F30" s="361"/>
      <c r="G30" s="362"/>
      <c r="H30" s="167" t="e">
        <f>'BOQ-Hook up'!#REF!</f>
        <v>#REF!</v>
      </c>
      <c r="I30" s="154" t="e">
        <f>H30*15.75</f>
        <v>#REF!</v>
      </c>
    </row>
    <row r="31" spans="1:15" ht="11.15" customHeight="1" x14ac:dyDescent="0.3">
      <c r="A31" s="155"/>
      <c r="B31" s="164"/>
      <c r="C31" s="156"/>
      <c r="D31" s="157"/>
      <c r="E31" s="158"/>
      <c r="F31" s="159"/>
      <c r="G31" s="159"/>
      <c r="H31" s="168"/>
      <c r="I31" s="160"/>
    </row>
    <row r="32" spans="1:15" ht="23.15" customHeight="1" x14ac:dyDescent="0.3">
      <c r="A32" s="353" t="s">
        <v>130</v>
      </c>
      <c r="B32" s="354"/>
      <c r="C32" s="353"/>
      <c r="D32" s="353"/>
      <c r="E32" s="353"/>
      <c r="F32" s="353"/>
      <c r="G32" s="353"/>
      <c r="H32" s="165" t="e">
        <f>H30+H28</f>
        <v>#REF!</v>
      </c>
      <c r="I32" s="135" t="e">
        <f>I30+I28</f>
        <v>#REF!</v>
      </c>
    </row>
    <row r="33" spans="1:5" x14ac:dyDescent="0.3">
      <c r="A33" s="94"/>
      <c r="B33" s="94"/>
      <c r="C33" s="95"/>
      <c r="D33" s="95"/>
      <c r="E33" s="95"/>
    </row>
    <row r="34" spans="1:5" x14ac:dyDescent="0.3">
      <c r="A34" s="94"/>
      <c r="B34" s="94"/>
      <c r="C34" s="95"/>
      <c r="D34" s="95"/>
      <c r="E34" s="95"/>
    </row>
    <row r="35" spans="1:5" x14ac:dyDescent="0.3">
      <c r="A35" s="94"/>
      <c r="B35" s="94"/>
      <c r="C35" s="95"/>
      <c r="D35" s="95"/>
      <c r="E35" s="95"/>
    </row>
  </sheetData>
  <mergeCells count="11">
    <mergeCell ref="H6:I6"/>
    <mergeCell ref="A26:G26"/>
    <mergeCell ref="A32:G32"/>
    <mergeCell ref="A6:A7"/>
    <mergeCell ref="C6:C7"/>
    <mergeCell ref="D6:D7"/>
    <mergeCell ref="E6:E7"/>
    <mergeCell ref="F6:G6"/>
    <mergeCell ref="B6:B7"/>
    <mergeCell ref="A30:G30"/>
    <mergeCell ref="A28:G28"/>
  </mergeCells>
  <pageMargins left="0.7" right="0.7" top="0.75" bottom="0.75" header="0.3" footer="0.3"/>
  <pageSetup scale="56"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view="pageBreakPreview" topLeftCell="A40" zoomScale="84" zoomScaleNormal="100" zoomScaleSheetLayoutView="84" workbookViewId="0">
      <selection activeCell="D8" sqref="D8"/>
    </sheetView>
  </sheetViews>
  <sheetFormatPr defaultRowHeight="13" x14ac:dyDescent="0.3"/>
  <cols>
    <col min="1" max="1" width="10.796875" style="17" customWidth="1"/>
    <col min="2" max="2" width="58.19921875" customWidth="1"/>
    <col min="3" max="3" width="19.5" customWidth="1"/>
    <col min="4" max="4" width="16.796875" style="54" customWidth="1"/>
    <col min="5" max="5" width="8.69921875" customWidth="1"/>
    <col min="6" max="6" width="14.296875" style="55" customWidth="1"/>
    <col min="7" max="7" width="13.296875" customWidth="1"/>
    <col min="8" max="8" width="13.19921875" customWidth="1"/>
    <col min="9" max="9" width="18" customWidth="1"/>
    <col min="10" max="10" width="17.796875" customWidth="1"/>
    <col min="11" max="12" width="10.796875" bestFit="1" customWidth="1"/>
  </cols>
  <sheetData>
    <row r="1" spans="1:12" x14ac:dyDescent="0.3">
      <c r="A1" s="12"/>
    </row>
    <row r="2" spans="1:12" x14ac:dyDescent="0.3">
      <c r="A2" s="11" t="s">
        <v>6</v>
      </c>
    </row>
    <row r="3" spans="1:12" x14ac:dyDescent="0.3">
      <c r="A3" s="20" t="s">
        <v>26</v>
      </c>
    </row>
    <row r="4" spans="1:12" x14ac:dyDescent="0.3">
      <c r="A4" s="11" t="s">
        <v>27</v>
      </c>
    </row>
    <row r="5" spans="1:12" x14ac:dyDescent="0.3">
      <c r="A5" s="12"/>
    </row>
    <row r="6" spans="1:12" ht="21" customHeight="1" x14ac:dyDescent="0.3">
      <c r="A6" s="367" t="s">
        <v>8</v>
      </c>
      <c r="B6" s="367" t="s">
        <v>1</v>
      </c>
      <c r="C6" s="53"/>
      <c r="D6" s="56"/>
      <c r="E6" s="367" t="s">
        <v>2</v>
      </c>
      <c r="F6" s="367" t="s">
        <v>3</v>
      </c>
      <c r="G6" s="363" t="s">
        <v>4</v>
      </c>
      <c r="H6" s="364"/>
      <c r="I6" s="363" t="s">
        <v>0</v>
      </c>
      <c r="J6" s="364"/>
    </row>
    <row r="7" spans="1:12" ht="21" customHeight="1" x14ac:dyDescent="0.3">
      <c r="A7" s="368"/>
      <c r="B7" s="368"/>
      <c r="C7" s="57">
        <f>SUBTOTAL(9,C9:C65)</f>
        <v>1.0000000000000002</v>
      </c>
      <c r="D7" s="58">
        <v>158280</v>
      </c>
      <c r="E7" s="368"/>
      <c r="F7" s="368"/>
      <c r="G7" s="25" t="s">
        <v>10</v>
      </c>
      <c r="H7" s="25" t="s">
        <v>9</v>
      </c>
      <c r="I7" s="59" t="str">
        <f>G7</f>
        <v>USD</v>
      </c>
      <c r="J7" s="59" t="str">
        <f>H7</f>
        <v>SDG</v>
      </c>
    </row>
    <row r="8" spans="1:12" ht="26.15" customHeight="1" x14ac:dyDescent="0.3">
      <c r="A8" s="13"/>
      <c r="B8" s="60"/>
      <c r="C8" s="60"/>
      <c r="D8" s="61"/>
      <c r="E8" s="1"/>
      <c r="F8" s="62"/>
      <c r="G8" s="22"/>
      <c r="H8" s="3"/>
      <c r="I8" s="3"/>
      <c r="J8" s="3"/>
      <c r="L8" s="29" t="s">
        <v>11</v>
      </c>
    </row>
    <row r="9" spans="1:12" s="2" customFormat="1" x14ac:dyDescent="0.3">
      <c r="A9" s="14">
        <v>1</v>
      </c>
      <c r="B9" s="30" t="s">
        <v>28</v>
      </c>
      <c r="C9" s="63">
        <f>SUBTOTAL(109,C10:C11)</f>
        <v>0.2</v>
      </c>
      <c r="D9" s="64"/>
      <c r="E9" s="8"/>
      <c r="F9" s="26"/>
      <c r="G9" s="23"/>
      <c r="H9" s="9"/>
      <c r="I9" s="9"/>
      <c r="J9" s="9"/>
      <c r="K9" s="10"/>
      <c r="L9" s="10"/>
    </row>
    <row r="10" spans="1:12" s="19" customFormat="1" ht="14.5" x14ac:dyDescent="0.35">
      <c r="A10" s="15">
        <v>1.1000000000000001</v>
      </c>
      <c r="B10" s="31" t="s">
        <v>29</v>
      </c>
      <c r="C10" s="65">
        <v>0.15</v>
      </c>
      <c r="D10" s="66">
        <f>C10*$D$7</f>
        <v>23742</v>
      </c>
      <c r="E10" s="4" t="s">
        <v>13</v>
      </c>
      <c r="F10" s="27">
        <v>1</v>
      </c>
      <c r="G10" s="67">
        <f>D10</f>
        <v>23742</v>
      </c>
      <c r="H10" s="68" t="e">
        <f>G10*(IF($G$7='[5]Currency Rate'!$C$5,SUMIFS('[5]Currency Rate'!$D$5:$G$5,'[5]Currency Rate'!$D$4:$G$4,[5]BOQ!$H$7),IF($G$7='[5]Currency Rate'!C6,SUMIFS('[5]Currency Rate'!$D$6:$G$6,'[5]Currency Rate'!$D$4:$G$4,[5]BOQ!$H$7),IF($G$7='[5]Currency Rate'!C7,SUMIFS('[5]Currency Rate'!$D$7:$G$7,'[5]Currency Rate'!$D$4:$G$4,[5]BOQ!$H$7),IF($G$7='[5]Currency Rate'!C8,SUMIFS('[5]Currency Rate'!$D$6:$G$8,'[5]Currency Rate'!$D$4:$G$4,[5]BOQ!$H$7),0)))))</f>
        <v>#VALUE!</v>
      </c>
      <c r="I10" s="68">
        <f>F10*G10</f>
        <v>23742</v>
      </c>
      <c r="J10" s="68" t="e">
        <f>F10*H10</f>
        <v>#VALUE!</v>
      </c>
      <c r="K10" s="18"/>
      <c r="L10" s="18"/>
    </row>
    <row r="11" spans="1:12" s="19" customFormat="1" ht="14.5" x14ac:dyDescent="0.35">
      <c r="A11" s="15">
        <v>1.2000000000000002</v>
      </c>
      <c r="B11" s="31" t="s">
        <v>30</v>
      </c>
      <c r="C11" s="65">
        <v>0.05</v>
      </c>
      <c r="D11" s="66">
        <f>C11*$D$7</f>
        <v>7914</v>
      </c>
      <c r="E11" s="4" t="s">
        <v>13</v>
      </c>
      <c r="F11" s="27">
        <v>1</v>
      </c>
      <c r="G11" s="67">
        <f>D11</f>
        <v>7914</v>
      </c>
      <c r="H11" s="68" t="e">
        <f>G11*(IF($G$7='[5]Currency Rate'!$C$5,SUMIFS('[5]Currency Rate'!$D$5:$G$5,'[5]Currency Rate'!$D$4:$G$4,[5]BOQ!$H$7),IF($G$7='[5]Currency Rate'!C7,SUMIFS('[5]Currency Rate'!$D$6:$G$6,'[5]Currency Rate'!$D$4:$G$4,[5]BOQ!$H$7),IF($G$7='[5]Currency Rate'!C8,SUMIFS('[5]Currency Rate'!$D$7:$G$7,'[5]Currency Rate'!$D$4:$G$4,[5]BOQ!$H$7),IF($G$7='[5]Currency Rate'!C9,SUMIFS('[5]Currency Rate'!$D$6:$G$8,'[5]Currency Rate'!$D$4:$G$4,[5]BOQ!$H$7),0)))))</f>
        <v>#VALUE!</v>
      </c>
      <c r="I11" s="68">
        <f t="shared" ref="I11:I56" si="0">F11*G11</f>
        <v>7914</v>
      </c>
      <c r="J11" s="68" t="e">
        <f t="shared" ref="J11:J56" si="1">F11*H11</f>
        <v>#VALUE!</v>
      </c>
      <c r="K11" s="18"/>
      <c r="L11" s="18"/>
    </row>
    <row r="12" spans="1:12" s="19" customFormat="1" x14ac:dyDescent="0.3">
      <c r="A12" s="15"/>
      <c r="B12" s="31"/>
      <c r="C12" s="31"/>
      <c r="D12" s="66"/>
      <c r="E12" s="4"/>
      <c r="F12" s="27"/>
      <c r="G12" s="67"/>
      <c r="H12" s="68"/>
      <c r="I12" s="68"/>
      <c r="J12" s="68"/>
      <c r="K12" s="18"/>
      <c r="L12" s="18"/>
    </row>
    <row r="13" spans="1:12" s="2" customFormat="1" x14ac:dyDescent="0.3">
      <c r="A13" s="14">
        <v>2</v>
      </c>
      <c r="B13" s="30" t="s">
        <v>31</v>
      </c>
      <c r="C13" s="63">
        <f>SUBTOTAL(109,C14:C18)</f>
        <v>0.30000000000000004</v>
      </c>
      <c r="D13" s="64"/>
      <c r="E13" s="8"/>
      <c r="F13" s="27"/>
      <c r="G13" s="67"/>
      <c r="H13" s="68"/>
      <c r="I13" s="68"/>
      <c r="J13" s="68"/>
      <c r="K13" s="10"/>
      <c r="L13" s="10"/>
    </row>
    <row r="14" spans="1:12" s="19" customFormat="1" ht="14.5" x14ac:dyDescent="0.35">
      <c r="A14" s="15">
        <v>2.1</v>
      </c>
      <c r="B14" s="31" t="s">
        <v>32</v>
      </c>
      <c r="C14" s="65">
        <v>0.12</v>
      </c>
      <c r="D14" s="66">
        <f t="shared" ref="D14:D18" si="2">C14*$D$7</f>
        <v>18993.599999999999</v>
      </c>
      <c r="E14" s="4" t="s">
        <v>13</v>
      </c>
      <c r="F14" s="27">
        <v>1</v>
      </c>
      <c r="G14" s="67">
        <f t="shared" ref="G14:G18" si="3">D14</f>
        <v>18993.599999999999</v>
      </c>
      <c r="H14" s="68" t="e">
        <f>G14*(IF($G$7='[5]Currency Rate'!$C$5,SUMIFS('[5]Currency Rate'!$D$5:$G$5,'[5]Currency Rate'!$D$4:$G$4,[5]BOQ!$H$7),IF($G$7='[5]Currency Rate'!C19,SUMIFS('[5]Currency Rate'!$D$6:$G$6,'[5]Currency Rate'!$D$4:$G$4,[5]BOQ!$H$7),IF($G$7='[5]Currency Rate'!C20,SUMIFS('[5]Currency Rate'!$D$7:$G$7,'[5]Currency Rate'!$D$4:$G$4,[5]BOQ!$H$7),IF($G$7='[5]Currency Rate'!C21,SUMIFS('[5]Currency Rate'!$D$6:$G$8,'[5]Currency Rate'!$D$4:$G$4,[5]BOQ!$H$7),0)))))</f>
        <v>#VALUE!</v>
      </c>
      <c r="I14" s="68">
        <f t="shared" si="0"/>
        <v>18993.599999999999</v>
      </c>
      <c r="J14" s="68" t="e">
        <f t="shared" si="1"/>
        <v>#VALUE!</v>
      </c>
      <c r="K14" s="18"/>
      <c r="L14" s="18"/>
    </row>
    <row r="15" spans="1:12" s="19" customFormat="1" ht="14.5" x14ac:dyDescent="0.35">
      <c r="A15" s="15">
        <v>2.2000000000000002</v>
      </c>
      <c r="B15" s="31" t="s">
        <v>33</v>
      </c>
      <c r="C15" s="65">
        <v>0.06</v>
      </c>
      <c r="D15" s="66">
        <f t="shared" si="2"/>
        <v>9496.7999999999993</v>
      </c>
      <c r="E15" s="4" t="s">
        <v>13</v>
      </c>
      <c r="F15" s="27">
        <v>1</v>
      </c>
      <c r="G15" s="67">
        <f t="shared" si="3"/>
        <v>9496.7999999999993</v>
      </c>
      <c r="H15" s="68" t="e">
        <f>G15*(IF($G$7='[5]Currency Rate'!$C$5,SUMIFS('[5]Currency Rate'!$D$5:$G$5,'[5]Currency Rate'!$D$4:$G$4,[5]BOQ!$H$7),IF($G$7='[5]Currency Rate'!C20,SUMIFS('[5]Currency Rate'!$D$6:$G$6,'[5]Currency Rate'!$D$4:$G$4,[5]BOQ!$H$7),IF($G$7='[5]Currency Rate'!C21,SUMIFS('[5]Currency Rate'!$D$7:$G$7,'[5]Currency Rate'!$D$4:$G$4,[5]BOQ!$H$7),IF($G$7='[5]Currency Rate'!C22,SUMIFS('[5]Currency Rate'!$D$6:$G$8,'[5]Currency Rate'!$D$4:$G$4,[5]BOQ!$H$7),0)))))</f>
        <v>#VALUE!</v>
      </c>
      <c r="I15" s="68">
        <f t="shared" si="0"/>
        <v>9496.7999999999993</v>
      </c>
      <c r="J15" s="68" t="e">
        <f t="shared" si="1"/>
        <v>#VALUE!</v>
      </c>
      <c r="K15" s="18"/>
      <c r="L15" s="18"/>
    </row>
    <row r="16" spans="1:12" s="19" customFormat="1" ht="14.5" x14ac:dyDescent="0.3">
      <c r="A16" s="15">
        <v>2.3000000000000003</v>
      </c>
      <c r="B16" s="31" t="s">
        <v>34</v>
      </c>
      <c r="C16" s="69">
        <v>0.08</v>
      </c>
      <c r="D16" s="66">
        <f t="shared" si="2"/>
        <v>12662.4</v>
      </c>
      <c r="E16" s="4" t="s">
        <v>13</v>
      </c>
      <c r="F16" s="27">
        <v>1</v>
      </c>
      <c r="G16" s="67">
        <f t="shared" si="3"/>
        <v>12662.4</v>
      </c>
      <c r="H16" s="68" t="e">
        <f>G16*(IF($G$7='[5]Currency Rate'!$C$5,SUMIFS('[5]Currency Rate'!$D$5:$G$5,'[5]Currency Rate'!$D$4:$G$4,[5]BOQ!$H$7),IF($G$7='[5]Currency Rate'!C21,SUMIFS('[5]Currency Rate'!$D$6:$G$6,'[5]Currency Rate'!$D$4:$G$4,[5]BOQ!$H$7),IF($G$7='[5]Currency Rate'!C22,SUMIFS('[5]Currency Rate'!$D$7:$G$7,'[5]Currency Rate'!$D$4:$G$4,[5]BOQ!$H$7),IF($G$7='[5]Currency Rate'!C23,SUMIFS('[5]Currency Rate'!$D$6:$G$8,'[5]Currency Rate'!$D$4:$G$4,[5]BOQ!$H$7),0)))))</f>
        <v>#VALUE!</v>
      </c>
      <c r="I16" s="68">
        <f t="shared" si="0"/>
        <v>12662.4</v>
      </c>
      <c r="J16" s="68" t="e">
        <f t="shared" si="1"/>
        <v>#VALUE!</v>
      </c>
      <c r="K16" s="18"/>
      <c r="L16" s="18"/>
    </row>
    <row r="17" spans="1:12" s="19" customFormat="1" ht="14.5" x14ac:dyDescent="0.3">
      <c r="A17" s="15">
        <v>2.4000000000000004</v>
      </c>
      <c r="B17" s="31" t="s">
        <v>35</v>
      </c>
      <c r="C17" s="69">
        <v>0.02</v>
      </c>
      <c r="D17" s="66">
        <f t="shared" si="2"/>
        <v>3165.6</v>
      </c>
      <c r="E17" s="4" t="s">
        <v>13</v>
      </c>
      <c r="F17" s="27">
        <v>1</v>
      </c>
      <c r="G17" s="67">
        <f t="shared" si="3"/>
        <v>3165.6</v>
      </c>
      <c r="H17" s="68" t="e">
        <f>G17*(IF($G$7='[5]Currency Rate'!$C$5,SUMIFS('[5]Currency Rate'!$D$5:$G$5,'[5]Currency Rate'!$D$4:$G$4,[5]BOQ!$H$7),IF($G$7='[5]Currency Rate'!C22,SUMIFS('[5]Currency Rate'!$D$6:$G$6,'[5]Currency Rate'!$D$4:$G$4,[5]BOQ!$H$7),IF($G$7='[5]Currency Rate'!C23,SUMIFS('[5]Currency Rate'!$D$7:$G$7,'[5]Currency Rate'!$D$4:$G$4,[5]BOQ!$H$7),IF($G$7='[5]Currency Rate'!C24,SUMIFS('[5]Currency Rate'!$D$6:$G$8,'[5]Currency Rate'!$D$4:$G$4,[5]BOQ!$H$7),0)))))</f>
        <v>#VALUE!</v>
      </c>
      <c r="I17" s="68">
        <f t="shared" si="0"/>
        <v>3165.6</v>
      </c>
      <c r="J17" s="68" t="e">
        <f t="shared" si="1"/>
        <v>#VALUE!</v>
      </c>
      <c r="K17" s="18"/>
      <c r="L17" s="18"/>
    </row>
    <row r="18" spans="1:12" s="19" customFormat="1" ht="14.5" x14ac:dyDescent="0.3">
      <c r="A18" s="15">
        <v>2.5</v>
      </c>
      <c r="B18" s="31" t="s">
        <v>36</v>
      </c>
      <c r="C18" s="69">
        <v>0.02</v>
      </c>
      <c r="D18" s="66">
        <f t="shared" si="2"/>
        <v>3165.6</v>
      </c>
      <c r="E18" s="4" t="s">
        <v>13</v>
      </c>
      <c r="F18" s="27">
        <v>1</v>
      </c>
      <c r="G18" s="67">
        <f t="shared" si="3"/>
        <v>3165.6</v>
      </c>
      <c r="H18" s="68" t="e">
        <f>G18*(IF($G$7='[5]Currency Rate'!$C$5,SUMIFS('[5]Currency Rate'!$D$5:$G$5,'[5]Currency Rate'!$D$4:$G$4,[5]BOQ!$H$7),IF($G$7='[5]Currency Rate'!C23,SUMIFS('[5]Currency Rate'!$D$6:$G$6,'[5]Currency Rate'!$D$4:$G$4,[5]BOQ!$H$7),IF($G$7='[5]Currency Rate'!C24,SUMIFS('[5]Currency Rate'!$D$7:$G$7,'[5]Currency Rate'!$D$4:$G$4,[5]BOQ!$H$7),IF($G$7='[5]Currency Rate'!C25,SUMIFS('[5]Currency Rate'!$D$6:$G$8,'[5]Currency Rate'!$D$4:$G$4,[5]BOQ!$H$7),0)))))</f>
        <v>#VALUE!</v>
      </c>
      <c r="I18" s="68">
        <f t="shared" si="0"/>
        <v>3165.6</v>
      </c>
      <c r="J18" s="68" t="e">
        <f t="shared" si="1"/>
        <v>#VALUE!</v>
      </c>
      <c r="K18" s="18"/>
      <c r="L18" s="18"/>
    </row>
    <row r="19" spans="1:12" s="19" customFormat="1" ht="14.5" x14ac:dyDescent="0.3">
      <c r="A19" s="15"/>
      <c r="B19" s="31"/>
      <c r="C19" s="69" t="s">
        <v>16</v>
      </c>
      <c r="D19" s="66"/>
      <c r="E19" s="4"/>
      <c r="F19" s="27"/>
      <c r="G19" s="67"/>
      <c r="H19" s="68"/>
      <c r="I19" s="68"/>
      <c r="J19" s="68"/>
      <c r="K19" s="18"/>
      <c r="L19" s="18"/>
    </row>
    <row r="20" spans="1:12" s="2" customFormat="1" x14ac:dyDescent="0.3">
      <c r="A20" s="14">
        <v>3</v>
      </c>
      <c r="B20" s="30" t="s">
        <v>37</v>
      </c>
      <c r="C20" s="63">
        <f>SUBTOTAL(109,C21:C23)</f>
        <v>0.1</v>
      </c>
      <c r="D20" s="64"/>
      <c r="E20" s="8"/>
      <c r="F20" s="27"/>
      <c r="G20" s="67"/>
      <c r="H20" s="68"/>
      <c r="I20" s="68"/>
      <c r="J20" s="68"/>
      <c r="K20" s="10"/>
      <c r="L20" s="10"/>
    </row>
    <row r="21" spans="1:12" s="19" customFormat="1" ht="14.5" x14ac:dyDescent="0.35">
      <c r="A21" s="15">
        <v>3.1</v>
      </c>
      <c r="B21" s="31" t="s">
        <v>38</v>
      </c>
      <c r="C21" s="65">
        <v>0.04</v>
      </c>
      <c r="D21" s="66">
        <f t="shared" ref="D21:D23" si="4">C21*$D$7</f>
        <v>6331.2</v>
      </c>
      <c r="E21" s="4" t="s">
        <v>13</v>
      </c>
      <c r="F21" s="27">
        <v>1</v>
      </c>
      <c r="G21" s="67">
        <f t="shared" ref="G21:G23" si="5">D21</f>
        <v>6331.2</v>
      </c>
      <c r="H21" s="68" t="e">
        <f>G21*(IF($G$7='[5]Currency Rate'!$C$5,SUMIFS('[5]Currency Rate'!$D$5:$G$5,'[5]Currency Rate'!$D$4:$G$4,[5]BOQ!$H$7),IF($G$7='[5]Currency Rate'!C25,SUMIFS('[5]Currency Rate'!$D$6:$G$6,'[5]Currency Rate'!$D$4:$G$4,[5]BOQ!$H$7),IF($G$7='[5]Currency Rate'!C26,SUMIFS('[5]Currency Rate'!$D$7:$G$7,'[5]Currency Rate'!$D$4:$G$4,[5]BOQ!$H$7),IF($G$7='[5]Currency Rate'!C27,SUMIFS('[5]Currency Rate'!$D$6:$G$8,'[5]Currency Rate'!$D$4:$G$4,[5]BOQ!$H$7),0)))))</f>
        <v>#VALUE!</v>
      </c>
      <c r="I21" s="68">
        <f t="shared" si="0"/>
        <v>6331.2</v>
      </c>
      <c r="J21" s="68" t="e">
        <f t="shared" si="1"/>
        <v>#VALUE!</v>
      </c>
      <c r="K21" s="18"/>
      <c r="L21" s="18"/>
    </row>
    <row r="22" spans="1:12" s="19" customFormat="1" ht="14.5" x14ac:dyDescent="0.35">
      <c r="A22" s="15">
        <v>3.2</v>
      </c>
      <c r="B22" s="31" t="s">
        <v>39</v>
      </c>
      <c r="C22" s="65">
        <v>0.03</v>
      </c>
      <c r="D22" s="66">
        <f t="shared" si="4"/>
        <v>4748.3999999999996</v>
      </c>
      <c r="E22" s="4" t="s">
        <v>13</v>
      </c>
      <c r="F22" s="27">
        <v>1</v>
      </c>
      <c r="G22" s="67">
        <f t="shared" si="5"/>
        <v>4748.3999999999996</v>
      </c>
      <c r="H22" s="68" t="e">
        <f>G22*(IF($G$7='[5]Currency Rate'!$C$5,SUMIFS('[5]Currency Rate'!$D$5:$G$5,'[5]Currency Rate'!$D$4:$G$4,[5]BOQ!$H$7),IF($G$7='[5]Currency Rate'!C26,SUMIFS('[5]Currency Rate'!$D$6:$G$6,'[5]Currency Rate'!$D$4:$G$4,[5]BOQ!$H$7),IF($G$7='[5]Currency Rate'!C27,SUMIFS('[5]Currency Rate'!$D$7:$G$7,'[5]Currency Rate'!$D$4:$G$4,[5]BOQ!$H$7),IF($G$7='[5]Currency Rate'!C28,SUMIFS('[5]Currency Rate'!$D$6:$G$8,'[5]Currency Rate'!$D$4:$G$4,[5]BOQ!$H$7),0)))))</f>
        <v>#VALUE!</v>
      </c>
      <c r="I22" s="68">
        <f t="shared" si="0"/>
        <v>4748.3999999999996</v>
      </c>
      <c r="J22" s="68" t="e">
        <f t="shared" si="1"/>
        <v>#VALUE!</v>
      </c>
      <c r="K22" s="18"/>
      <c r="L22" s="18"/>
    </row>
    <row r="23" spans="1:12" s="19" customFormat="1" ht="14.5" x14ac:dyDescent="0.35">
      <c r="A23" s="15">
        <v>3.3</v>
      </c>
      <c r="B23" s="31" t="s">
        <v>40</v>
      </c>
      <c r="C23" s="65">
        <v>0.03</v>
      </c>
      <c r="D23" s="66">
        <f t="shared" si="4"/>
        <v>4748.3999999999996</v>
      </c>
      <c r="E23" s="4" t="s">
        <v>13</v>
      </c>
      <c r="F23" s="27">
        <v>1</v>
      </c>
      <c r="G23" s="67">
        <f t="shared" si="5"/>
        <v>4748.3999999999996</v>
      </c>
      <c r="H23" s="68" t="e">
        <f>G23*(IF($G$7='[5]Currency Rate'!$C$5,SUMIFS('[5]Currency Rate'!$D$5:$G$5,'[5]Currency Rate'!$D$4:$G$4,[5]BOQ!$H$7),IF($G$7='[5]Currency Rate'!C27,SUMIFS('[5]Currency Rate'!$D$6:$G$6,'[5]Currency Rate'!$D$4:$G$4,[5]BOQ!$H$7),IF($G$7='[5]Currency Rate'!C28,SUMIFS('[5]Currency Rate'!$D$7:$G$7,'[5]Currency Rate'!$D$4:$G$4,[5]BOQ!$H$7),IF($G$7='[5]Currency Rate'!C29,SUMIFS('[5]Currency Rate'!$D$6:$G$8,'[5]Currency Rate'!$D$4:$G$4,[5]BOQ!$H$7),0)))))</f>
        <v>#VALUE!</v>
      </c>
      <c r="I23" s="68">
        <f t="shared" si="0"/>
        <v>4748.3999999999996</v>
      </c>
      <c r="J23" s="68" t="e">
        <f t="shared" si="1"/>
        <v>#VALUE!</v>
      </c>
      <c r="K23" s="18"/>
      <c r="L23" s="18"/>
    </row>
    <row r="24" spans="1:12" s="19" customFormat="1" x14ac:dyDescent="0.3">
      <c r="A24" s="15"/>
      <c r="B24" s="31"/>
      <c r="C24" s="31"/>
      <c r="D24" s="66"/>
      <c r="E24" s="4"/>
      <c r="F24" s="27"/>
      <c r="G24" s="67"/>
      <c r="H24" s="68"/>
      <c r="I24" s="68"/>
      <c r="J24" s="68"/>
      <c r="K24" s="18"/>
      <c r="L24" s="18"/>
    </row>
    <row r="25" spans="1:12" s="2" customFormat="1" x14ac:dyDescent="0.3">
      <c r="A25" s="14">
        <v>4</v>
      </c>
      <c r="B25" s="30" t="s">
        <v>41</v>
      </c>
      <c r="C25" s="63">
        <f>SUBTOTAL(109,C26:C28)</f>
        <v>0.08</v>
      </c>
      <c r="D25" s="64"/>
      <c r="E25" s="8"/>
      <c r="F25" s="27"/>
      <c r="G25" s="67"/>
      <c r="H25" s="68"/>
      <c r="I25" s="68"/>
      <c r="J25" s="68"/>
      <c r="K25" s="10"/>
      <c r="L25" s="10"/>
    </row>
    <row r="26" spans="1:12" s="19" customFormat="1" ht="14.5" x14ac:dyDescent="0.35">
      <c r="A26" s="15">
        <v>4.0999999999999996</v>
      </c>
      <c r="B26" s="31" t="s">
        <v>42</v>
      </c>
      <c r="C26" s="65">
        <v>2.5000000000000001E-2</v>
      </c>
      <c r="D26" s="66">
        <f t="shared" ref="D26:D28" si="6">C26*$D$7</f>
        <v>3957</v>
      </c>
      <c r="E26" s="4" t="s">
        <v>13</v>
      </c>
      <c r="F26" s="27">
        <v>1</v>
      </c>
      <c r="G26" s="67">
        <f t="shared" ref="G26:G28" si="7">D26</f>
        <v>3957</v>
      </c>
      <c r="H26" s="68" t="e">
        <f>G26*(IF($G$7='[5]Currency Rate'!$C$5,SUMIFS('[5]Currency Rate'!$D$5:$G$5,'[5]Currency Rate'!$D$4:$G$4,[5]BOQ!$H$7),IF($G$7='[5]Currency Rate'!C28,SUMIFS('[5]Currency Rate'!$D$6:$G$6,'[5]Currency Rate'!$D$4:$G$4,[5]BOQ!$H$7),IF($G$7='[5]Currency Rate'!C29,SUMIFS('[5]Currency Rate'!$D$7:$G$7,'[5]Currency Rate'!$D$4:$G$4,[5]BOQ!$H$7),IF($G$7='[5]Currency Rate'!C30,SUMIFS('[5]Currency Rate'!$D$6:$G$8,'[5]Currency Rate'!$D$4:$G$4,[5]BOQ!$H$7),0)))))</f>
        <v>#VALUE!</v>
      </c>
      <c r="I26" s="68">
        <f t="shared" si="0"/>
        <v>3957</v>
      </c>
      <c r="J26" s="68" t="e">
        <f t="shared" si="1"/>
        <v>#VALUE!</v>
      </c>
      <c r="K26" s="18"/>
      <c r="L26" s="18"/>
    </row>
    <row r="27" spans="1:12" s="19" customFormat="1" ht="14.5" x14ac:dyDescent="0.35">
      <c r="A27" s="15">
        <v>4.1999999999999993</v>
      </c>
      <c r="B27" s="31" t="s">
        <v>43</v>
      </c>
      <c r="C27" s="65">
        <v>3.5000000000000003E-2</v>
      </c>
      <c r="D27" s="66">
        <f t="shared" si="6"/>
        <v>5539.8</v>
      </c>
      <c r="E27" s="4" t="s">
        <v>13</v>
      </c>
      <c r="F27" s="27">
        <v>1</v>
      </c>
      <c r="G27" s="67">
        <f t="shared" si="7"/>
        <v>5539.8</v>
      </c>
      <c r="H27" s="68" t="e">
        <f>G27*(IF($G$7='[5]Currency Rate'!$C$5,SUMIFS('[5]Currency Rate'!$D$5:$G$5,'[5]Currency Rate'!$D$4:$G$4,[5]BOQ!$H$7),IF($G$7='[5]Currency Rate'!C29,SUMIFS('[5]Currency Rate'!$D$6:$G$6,'[5]Currency Rate'!$D$4:$G$4,[5]BOQ!$H$7),IF($G$7='[5]Currency Rate'!C30,SUMIFS('[5]Currency Rate'!$D$7:$G$7,'[5]Currency Rate'!$D$4:$G$4,[5]BOQ!$H$7),IF($G$7='[5]Currency Rate'!C31,SUMIFS('[5]Currency Rate'!$D$6:$G$8,'[5]Currency Rate'!$D$4:$G$4,[5]BOQ!$H$7),0)))))</f>
        <v>#VALUE!</v>
      </c>
      <c r="I27" s="68">
        <f t="shared" si="0"/>
        <v>5539.8</v>
      </c>
      <c r="J27" s="68" t="e">
        <f t="shared" si="1"/>
        <v>#VALUE!</v>
      </c>
      <c r="K27" s="18"/>
      <c r="L27" s="18"/>
    </row>
    <row r="28" spans="1:12" s="19" customFormat="1" ht="14.5" x14ac:dyDescent="0.35">
      <c r="A28" s="15">
        <v>4.2999999999999989</v>
      </c>
      <c r="B28" s="31" t="s">
        <v>44</v>
      </c>
      <c r="C28" s="65">
        <v>0.02</v>
      </c>
      <c r="D28" s="66">
        <f t="shared" si="6"/>
        <v>3165.6</v>
      </c>
      <c r="E28" s="4" t="s">
        <v>13</v>
      </c>
      <c r="F28" s="27">
        <v>1</v>
      </c>
      <c r="G28" s="67">
        <f t="shared" si="7"/>
        <v>3165.6</v>
      </c>
      <c r="H28" s="68" t="e">
        <f>G28*(IF($G$7='[5]Currency Rate'!$C$5,SUMIFS('[5]Currency Rate'!$D$5:$G$5,'[5]Currency Rate'!$D$4:$G$4,[5]BOQ!$H$7),IF($G$7='[5]Currency Rate'!C30,SUMIFS('[5]Currency Rate'!$D$6:$G$6,'[5]Currency Rate'!$D$4:$G$4,[5]BOQ!$H$7),IF($G$7='[5]Currency Rate'!C31,SUMIFS('[5]Currency Rate'!$D$7:$G$7,'[5]Currency Rate'!$D$4:$G$4,[5]BOQ!$H$7),IF($G$7='[5]Currency Rate'!C32,SUMIFS('[5]Currency Rate'!$D$6:$G$8,'[5]Currency Rate'!$D$4:$G$4,[5]BOQ!$H$7),0)))))</f>
        <v>#VALUE!</v>
      </c>
      <c r="I28" s="68">
        <f t="shared" si="0"/>
        <v>3165.6</v>
      </c>
      <c r="J28" s="68" t="e">
        <f t="shared" si="1"/>
        <v>#VALUE!</v>
      </c>
      <c r="K28" s="18"/>
      <c r="L28" s="18"/>
    </row>
    <row r="29" spans="1:12" s="19" customFormat="1" x14ac:dyDescent="0.3">
      <c r="A29" s="15"/>
      <c r="B29" s="31"/>
      <c r="C29" s="31"/>
      <c r="D29" s="66"/>
      <c r="E29" s="4"/>
      <c r="F29" s="27"/>
      <c r="G29" s="67"/>
      <c r="H29" s="68"/>
      <c r="I29" s="68"/>
      <c r="J29" s="68"/>
      <c r="K29" s="18"/>
      <c r="L29" s="18"/>
    </row>
    <row r="30" spans="1:12" s="2" customFormat="1" x14ac:dyDescent="0.3">
      <c r="A30" s="14">
        <v>5</v>
      </c>
      <c r="B30" s="30" t="s">
        <v>45</v>
      </c>
      <c r="C30" s="63">
        <f>SUBTOTAL(109,C31:C37)</f>
        <v>0.05</v>
      </c>
      <c r="D30" s="64"/>
      <c r="E30" s="8"/>
      <c r="F30" s="27"/>
      <c r="G30" s="67"/>
      <c r="H30" s="68"/>
      <c r="I30" s="68"/>
      <c r="J30" s="68"/>
      <c r="K30" s="10"/>
      <c r="L30" s="10"/>
    </row>
    <row r="31" spans="1:12" s="19" customFormat="1" ht="14.5" x14ac:dyDescent="0.35">
      <c r="A31" s="15">
        <v>5.0999999999999996</v>
      </c>
      <c r="B31" s="31" t="s">
        <v>46</v>
      </c>
      <c r="C31" s="65">
        <v>1E-3</v>
      </c>
      <c r="D31" s="66">
        <f t="shared" ref="D31:D37" si="8">C31*$D$7</f>
        <v>158.28</v>
      </c>
      <c r="E31" s="4" t="s">
        <v>13</v>
      </c>
      <c r="F31" s="27">
        <v>1</v>
      </c>
      <c r="G31" s="67">
        <f t="shared" ref="G31:G37" si="9">D31</f>
        <v>158.28</v>
      </c>
      <c r="H31" s="68" t="e">
        <f>G31*(IF($G$7='[5]Currency Rate'!$C$5,SUMIFS('[5]Currency Rate'!$D$5:$G$5,'[5]Currency Rate'!$D$4:$G$4,[5]BOQ!$H$7),IF($G$7='[5]Currency Rate'!C35,SUMIFS('[5]Currency Rate'!$D$6:$G$6,'[5]Currency Rate'!$D$4:$G$4,[5]BOQ!$H$7),IF($G$7='[5]Currency Rate'!C36,SUMIFS('[5]Currency Rate'!$D$7:$G$7,'[5]Currency Rate'!$D$4:$G$4,[5]BOQ!$H$7),IF($G$7='[5]Currency Rate'!C37,SUMIFS('[5]Currency Rate'!$D$6:$G$8,'[5]Currency Rate'!$D$4:$G$4,[5]BOQ!$H$7),0)))))</f>
        <v>#VALUE!</v>
      </c>
      <c r="I31" s="68">
        <f t="shared" si="0"/>
        <v>158.28</v>
      </c>
      <c r="J31" s="68" t="e">
        <f t="shared" si="1"/>
        <v>#VALUE!</v>
      </c>
      <c r="K31" s="18"/>
      <c r="L31" s="18"/>
    </row>
    <row r="32" spans="1:12" s="19" customFormat="1" ht="14.5" x14ac:dyDescent="0.35">
      <c r="A32" s="15">
        <v>5.1999999999999993</v>
      </c>
      <c r="B32" s="31" t="s">
        <v>47</v>
      </c>
      <c r="C32" s="65">
        <v>1E-3</v>
      </c>
      <c r="D32" s="66">
        <f t="shared" si="8"/>
        <v>158.28</v>
      </c>
      <c r="E32" s="4" t="s">
        <v>13</v>
      </c>
      <c r="F32" s="27">
        <v>1</v>
      </c>
      <c r="G32" s="67">
        <f t="shared" si="9"/>
        <v>158.28</v>
      </c>
      <c r="H32" s="68" t="e">
        <f>G32*(IF($G$7='[5]Currency Rate'!$C$5,SUMIFS('[5]Currency Rate'!$D$5:$G$5,'[5]Currency Rate'!$D$4:$G$4,[5]BOQ!$H$7),IF($G$7='[5]Currency Rate'!C36,SUMIFS('[5]Currency Rate'!$D$6:$G$6,'[5]Currency Rate'!$D$4:$G$4,[5]BOQ!$H$7),IF($G$7='[5]Currency Rate'!C37,SUMIFS('[5]Currency Rate'!$D$7:$G$7,'[5]Currency Rate'!$D$4:$G$4,[5]BOQ!$H$7),IF($G$7='[5]Currency Rate'!C38,SUMIFS('[5]Currency Rate'!$D$6:$G$8,'[5]Currency Rate'!$D$4:$G$4,[5]BOQ!$H$7),0)))))</f>
        <v>#VALUE!</v>
      </c>
      <c r="I32" s="68">
        <f t="shared" si="0"/>
        <v>158.28</v>
      </c>
      <c r="J32" s="68" t="e">
        <f t="shared" si="1"/>
        <v>#VALUE!</v>
      </c>
      <c r="K32" s="18"/>
      <c r="L32" s="18"/>
    </row>
    <row r="33" spans="1:12" s="19" customFormat="1" ht="14.5" x14ac:dyDescent="0.35">
      <c r="A33" s="15">
        <v>5.2999999999999989</v>
      </c>
      <c r="B33" s="31" t="s">
        <v>48</v>
      </c>
      <c r="C33" s="65">
        <v>1E-3</v>
      </c>
      <c r="D33" s="66">
        <f t="shared" si="8"/>
        <v>158.28</v>
      </c>
      <c r="E33" s="4" t="s">
        <v>13</v>
      </c>
      <c r="F33" s="27">
        <v>1</v>
      </c>
      <c r="G33" s="67">
        <f t="shared" si="9"/>
        <v>158.28</v>
      </c>
      <c r="H33" s="68" t="e">
        <f>G33*(IF($G$7='[5]Currency Rate'!$C$5,SUMIFS('[5]Currency Rate'!$D$5:$G$5,'[5]Currency Rate'!$D$4:$G$4,[5]BOQ!$H$7),IF($G$7='[5]Currency Rate'!C37,SUMIFS('[5]Currency Rate'!$D$6:$G$6,'[5]Currency Rate'!$D$4:$G$4,[5]BOQ!$H$7),IF($G$7='[5]Currency Rate'!C38,SUMIFS('[5]Currency Rate'!$D$7:$G$7,'[5]Currency Rate'!$D$4:$G$4,[5]BOQ!$H$7),IF($G$7='[5]Currency Rate'!C39,SUMIFS('[5]Currency Rate'!$D$6:$G$8,'[5]Currency Rate'!$D$4:$G$4,[5]BOQ!$H$7),0)))))</f>
        <v>#VALUE!</v>
      </c>
      <c r="I33" s="68">
        <f t="shared" si="0"/>
        <v>158.28</v>
      </c>
      <c r="J33" s="68" t="e">
        <f t="shared" si="1"/>
        <v>#VALUE!</v>
      </c>
      <c r="K33" s="18"/>
      <c r="L33" s="18"/>
    </row>
    <row r="34" spans="1:12" s="19" customFormat="1" ht="14.5" x14ac:dyDescent="0.35">
      <c r="A34" s="15">
        <v>5.4</v>
      </c>
      <c r="B34" s="31" t="s">
        <v>49</v>
      </c>
      <c r="C34" s="65">
        <v>0.02</v>
      </c>
      <c r="D34" s="66">
        <f t="shared" si="8"/>
        <v>3165.6</v>
      </c>
      <c r="E34" s="4" t="s">
        <v>13</v>
      </c>
      <c r="F34" s="27">
        <v>1</v>
      </c>
      <c r="G34" s="67">
        <f t="shared" si="9"/>
        <v>3165.6</v>
      </c>
      <c r="H34" s="68" t="e">
        <f>G34*(IF($G$7='[5]Currency Rate'!$C$5,SUMIFS('[5]Currency Rate'!$D$5:$G$5,'[5]Currency Rate'!$D$4:$G$4,[5]BOQ!$H$7),IF($G$7='[5]Currency Rate'!C38,SUMIFS('[5]Currency Rate'!$D$6:$G$6,'[5]Currency Rate'!$D$4:$G$4,[5]BOQ!$H$7),IF($G$7='[5]Currency Rate'!C39,SUMIFS('[5]Currency Rate'!$D$7:$G$7,'[5]Currency Rate'!$D$4:$G$4,[5]BOQ!$H$7),IF($G$7='[5]Currency Rate'!C40,SUMIFS('[5]Currency Rate'!$D$6:$G$8,'[5]Currency Rate'!$D$4:$G$4,[5]BOQ!$H$7),0)))))</f>
        <v>#VALUE!</v>
      </c>
      <c r="I34" s="68">
        <f t="shared" si="0"/>
        <v>3165.6</v>
      </c>
      <c r="J34" s="68" t="e">
        <f t="shared" si="1"/>
        <v>#VALUE!</v>
      </c>
      <c r="K34" s="18"/>
      <c r="L34" s="18"/>
    </row>
    <row r="35" spans="1:12" s="19" customFormat="1" ht="14.5" x14ac:dyDescent="0.35">
      <c r="A35" s="15">
        <v>5.5</v>
      </c>
      <c r="B35" s="31" t="s">
        <v>50</v>
      </c>
      <c r="C35" s="65">
        <v>0.01</v>
      </c>
      <c r="D35" s="66">
        <f t="shared" si="8"/>
        <v>1582.8</v>
      </c>
      <c r="E35" s="4" t="s">
        <v>13</v>
      </c>
      <c r="F35" s="27">
        <v>1</v>
      </c>
      <c r="G35" s="67">
        <f t="shared" si="9"/>
        <v>1582.8</v>
      </c>
      <c r="H35" s="68" t="e">
        <f>G35*(IF($G$7='[5]Currency Rate'!$C$5,SUMIFS('[5]Currency Rate'!$D$5:$G$5,'[5]Currency Rate'!$D$4:$G$4,[5]BOQ!$H$7),IF($G$7='[5]Currency Rate'!C39,SUMIFS('[5]Currency Rate'!$D$6:$G$6,'[5]Currency Rate'!$D$4:$G$4,[5]BOQ!$H$7),IF($G$7='[5]Currency Rate'!C40,SUMIFS('[5]Currency Rate'!$D$7:$G$7,'[5]Currency Rate'!$D$4:$G$4,[5]BOQ!$H$7),IF($G$7='[5]Currency Rate'!C41,SUMIFS('[5]Currency Rate'!$D$6:$G$8,'[5]Currency Rate'!$D$4:$G$4,[5]BOQ!$H$7),0)))))</f>
        <v>#VALUE!</v>
      </c>
      <c r="I35" s="68">
        <f t="shared" si="0"/>
        <v>1582.8</v>
      </c>
      <c r="J35" s="68" t="e">
        <f t="shared" si="1"/>
        <v>#VALUE!</v>
      </c>
      <c r="K35" s="18"/>
      <c r="L35" s="18"/>
    </row>
    <row r="36" spans="1:12" s="19" customFormat="1" ht="14.5" x14ac:dyDescent="0.35">
      <c r="A36" s="15">
        <v>5.6</v>
      </c>
      <c r="B36" s="31" t="s">
        <v>51</v>
      </c>
      <c r="C36" s="65">
        <v>0.01</v>
      </c>
      <c r="D36" s="66">
        <f t="shared" si="8"/>
        <v>1582.8</v>
      </c>
      <c r="E36" s="4" t="s">
        <v>13</v>
      </c>
      <c r="F36" s="27">
        <v>1</v>
      </c>
      <c r="G36" s="67">
        <f t="shared" si="9"/>
        <v>1582.8</v>
      </c>
      <c r="H36" s="68" t="e">
        <f>G36*(IF($G$7='[5]Currency Rate'!$C$5,SUMIFS('[5]Currency Rate'!$D$5:$G$5,'[5]Currency Rate'!$D$4:$G$4,[5]BOQ!$H$7),IF($G$7='[5]Currency Rate'!C40,SUMIFS('[5]Currency Rate'!$D$6:$G$6,'[5]Currency Rate'!$D$4:$G$4,[5]BOQ!$H$7),IF($G$7='[5]Currency Rate'!C41,SUMIFS('[5]Currency Rate'!$D$7:$G$7,'[5]Currency Rate'!$D$4:$G$4,[5]BOQ!$H$7),IF($G$7='[5]Currency Rate'!C42,SUMIFS('[5]Currency Rate'!$D$6:$G$8,'[5]Currency Rate'!$D$4:$G$4,[5]BOQ!$H$7),0)))))</f>
        <v>#VALUE!</v>
      </c>
      <c r="I36" s="68">
        <f t="shared" si="0"/>
        <v>1582.8</v>
      </c>
      <c r="J36" s="68" t="e">
        <f t="shared" si="1"/>
        <v>#VALUE!</v>
      </c>
      <c r="K36" s="18"/>
      <c r="L36" s="18"/>
    </row>
    <row r="37" spans="1:12" s="19" customFormat="1" ht="15" customHeight="1" x14ac:dyDescent="0.35">
      <c r="A37" s="15">
        <v>57</v>
      </c>
      <c r="B37" s="31" t="s">
        <v>52</v>
      </c>
      <c r="C37" s="65">
        <v>7.0000000000000001E-3</v>
      </c>
      <c r="D37" s="66">
        <f t="shared" si="8"/>
        <v>1107.96</v>
      </c>
      <c r="E37" s="4" t="s">
        <v>13</v>
      </c>
      <c r="F37" s="27">
        <v>1</v>
      </c>
      <c r="G37" s="67">
        <f t="shared" si="9"/>
        <v>1107.96</v>
      </c>
      <c r="H37" s="68" t="e">
        <f>G37*(IF($G$7='[5]Currency Rate'!$C$5,SUMIFS('[5]Currency Rate'!$D$5:$G$5,'[5]Currency Rate'!$D$4:$G$4,[5]BOQ!$H$7),IF($G$7='[5]Currency Rate'!C41,SUMIFS('[5]Currency Rate'!$D$6:$G$6,'[5]Currency Rate'!$D$4:$G$4,[5]BOQ!$H$7),IF($G$7='[5]Currency Rate'!C42,SUMIFS('[5]Currency Rate'!$D$7:$G$7,'[5]Currency Rate'!$D$4:$G$4,[5]BOQ!$H$7),IF($G$7='[5]Currency Rate'!C43,SUMIFS('[5]Currency Rate'!$D$6:$G$8,'[5]Currency Rate'!$D$4:$G$4,[5]BOQ!$H$7),0)))))</f>
        <v>#VALUE!</v>
      </c>
      <c r="I37" s="68">
        <f t="shared" si="0"/>
        <v>1107.96</v>
      </c>
      <c r="J37" s="68" t="e">
        <f t="shared" si="1"/>
        <v>#VALUE!</v>
      </c>
      <c r="K37" s="18"/>
      <c r="L37" s="18"/>
    </row>
    <row r="38" spans="1:12" s="19" customFormat="1" x14ac:dyDescent="0.3">
      <c r="A38" s="15"/>
      <c r="B38" s="31"/>
      <c r="C38" s="31"/>
      <c r="D38" s="66"/>
      <c r="E38" s="4"/>
      <c r="F38" s="27"/>
      <c r="G38" s="67"/>
      <c r="H38" s="68"/>
      <c r="I38" s="68"/>
      <c r="J38" s="68"/>
      <c r="K38" s="18"/>
      <c r="L38" s="18"/>
    </row>
    <row r="39" spans="1:12" s="2" customFormat="1" x14ac:dyDescent="0.3">
      <c r="A39" s="14">
        <v>6</v>
      </c>
      <c r="B39" s="30" t="s">
        <v>53</v>
      </c>
      <c r="C39" s="63">
        <f>SUBTOTAL(109,C40:C43)</f>
        <v>1.2E-2</v>
      </c>
      <c r="D39" s="64"/>
      <c r="E39" s="8"/>
      <c r="F39" s="27"/>
      <c r="G39" s="67"/>
      <c r="H39" s="68"/>
      <c r="I39" s="68"/>
      <c r="J39" s="68"/>
      <c r="K39" s="10"/>
      <c r="L39" s="10"/>
    </row>
    <row r="40" spans="1:12" s="19" customFormat="1" ht="14.5" x14ac:dyDescent="0.35">
      <c r="A40" s="15">
        <v>6.1</v>
      </c>
      <c r="B40" s="31" t="s">
        <v>54</v>
      </c>
      <c r="C40" s="65">
        <v>3.0000000000000001E-3</v>
      </c>
      <c r="D40" s="66">
        <f t="shared" ref="D40:D43" si="10">C40*$D$7</f>
        <v>474.84000000000003</v>
      </c>
      <c r="E40" s="4" t="s">
        <v>13</v>
      </c>
      <c r="F40" s="27">
        <v>1</v>
      </c>
      <c r="G40" s="67">
        <f t="shared" ref="G40:G43" si="11">D40</f>
        <v>474.84000000000003</v>
      </c>
      <c r="H40" s="68" t="e">
        <f>G40*(IF($G$7='[5]Currency Rate'!$C$5,SUMIFS('[5]Currency Rate'!$D$5:$G$5,'[5]Currency Rate'!$D$4:$G$4,[5]BOQ!$H$7),IF($G$7='[5]Currency Rate'!C40,SUMIFS('[5]Currency Rate'!$D$6:$G$6,'[5]Currency Rate'!$D$4:$G$4,[5]BOQ!$H$7),IF($G$7='[5]Currency Rate'!C41,SUMIFS('[5]Currency Rate'!$D$7:$G$7,'[5]Currency Rate'!$D$4:$G$4,[5]BOQ!$H$7),IF($G$7='[5]Currency Rate'!C42,SUMIFS('[5]Currency Rate'!$D$6:$G$8,'[5]Currency Rate'!$D$4:$G$4,[5]BOQ!$H$7),0)))))</f>
        <v>#VALUE!</v>
      </c>
      <c r="I40" s="68">
        <f t="shared" si="0"/>
        <v>474.84000000000003</v>
      </c>
      <c r="J40" s="68" t="e">
        <f t="shared" si="1"/>
        <v>#VALUE!</v>
      </c>
      <c r="K40" s="18"/>
      <c r="L40" s="18"/>
    </row>
    <row r="41" spans="1:12" s="19" customFormat="1" ht="14.5" x14ac:dyDescent="0.35">
      <c r="A41" s="15">
        <v>6.1999999999999993</v>
      </c>
      <c r="B41" s="31" t="s">
        <v>55</v>
      </c>
      <c r="C41" s="65">
        <v>3.0000000000000001E-3</v>
      </c>
      <c r="D41" s="66">
        <f t="shared" si="10"/>
        <v>474.84000000000003</v>
      </c>
      <c r="E41" s="4" t="s">
        <v>13</v>
      </c>
      <c r="F41" s="27">
        <v>1</v>
      </c>
      <c r="G41" s="67">
        <f t="shared" si="11"/>
        <v>474.84000000000003</v>
      </c>
      <c r="H41" s="68" t="e">
        <f>G41*(IF($G$7='[5]Currency Rate'!$C$5,SUMIFS('[5]Currency Rate'!$D$5:$G$5,'[5]Currency Rate'!$D$4:$G$4,[5]BOQ!$H$7),IF($G$7='[5]Currency Rate'!C41,SUMIFS('[5]Currency Rate'!$D$6:$G$6,'[5]Currency Rate'!$D$4:$G$4,[5]BOQ!$H$7),IF($G$7='[5]Currency Rate'!C42,SUMIFS('[5]Currency Rate'!$D$7:$G$7,'[5]Currency Rate'!$D$4:$G$4,[5]BOQ!$H$7),IF($G$7='[5]Currency Rate'!C43,SUMIFS('[5]Currency Rate'!$D$6:$G$8,'[5]Currency Rate'!$D$4:$G$4,[5]BOQ!$H$7),0)))))</f>
        <v>#VALUE!</v>
      </c>
      <c r="I41" s="68">
        <f t="shared" si="0"/>
        <v>474.84000000000003</v>
      </c>
      <c r="J41" s="68" t="e">
        <f t="shared" si="1"/>
        <v>#VALUE!</v>
      </c>
      <c r="K41" s="18"/>
      <c r="L41" s="18"/>
    </row>
    <row r="42" spans="1:12" s="19" customFormat="1" ht="14.5" x14ac:dyDescent="0.35">
      <c r="A42" s="15">
        <v>6.2999999999999989</v>
      </c>
      <c r="B42" s="31" t="s">
        <v>56</v>
      </c>
      <c r="C42" s="65">
        <v>3.0000000000000001E-3</v>
      </c>
      <c r="D42" s="66">
        <f t="shared" si="10"/>
        <v>474.84000000000003</v>
      </c>
      <c r="E42" s="4" t="s">
        <v>13</v>
      </c>
      <c r="F42" s="27">
        <v>1</v>
      </c>
      <c r="G42" s="67">
        <f t="shared" si="11"/>
        <v>474.84000000000003</v>
      </c>
      <c r="H42" s="68" t="e">
        <f>G42*(IF($G$7='[5]Currency Rate'!$C$5,SUMIFS('[5]Currency Rate'!$D$5:$G$5,'[5]Currency Rate'!$D$4:$G$4,[5]BOQ!$H$7),IF($G$7='[5]Currency Rate'!C42,SUMIFS('[5]Currency Rate'!$D$6:$G$6,'[5]Currency Rate'!$D$4:$G$4,[5]BOQ!$H$7),IF($G$7='[5]Currency Rate'!C43,SUMIFS('[5]Currency Rate'!$D$7:$G$7,'[5]Currency Rate'!$D$4:$G$4,[5]BOQ!$H$7),IF($G$7='[5]Currency Rate'!C44,SUMIFS('[5]Currency Rate'!$D$6:$G$8,'[5]Currency Rate'!$D$4:$G$4,[5]BOQ!$H$7),0)))))</f>
        <v>#VALUE!</v>
      </c>
      <c r="I42" s="68">
        <f t="shared" si="0"/>
        <v>474.84000000000003</v>
      </c>
      <c r="J42" s="68" t="e">
        <f t="shared" si="1"/>
        <v>#VALUE!</v>
      </c>
      <c r="K42" s="18"/>
      <c r="L42" s="18"/>
    </row>
    <row r="43" spans="1:12" s="19" customFormat="1" ht="14.5" x14ac:dyDescent="0.35">
      <c r="A43" s="15">
        <v>6.4</v>
      </c>
      <c r="B43" s="31" t="s">
        <v>46</v>
      </c>
      <c r="C43" s="65">
        <v>3.0000000000000001E-3</v>
      </c>
      <c r="D43" s="66">
        <f t="shared" si="10"/>
        <v>474.84000000000003</v>
      </c>
      <c r="E43" s="4" t="s">
        <v>13</v>
      </c>
      <c r="F43" s="27">
        <v>1</v>
      </c>
      <c r="G43" s="67">
        <f t="shared" si="11"/>
        <v>474.84000000000003</v>
      </c>
      <c r="H43" s="68" t="e">
        <f>G43*(IF($G$7='[5]Currency Rate'!$C$5,SUMIFS('[5]Currency Rate'!$D$5:$G$5,'[5]Currency Rate'!$D$4:$G$4,[5]BOQ!$H$7),IF($G$7='[5]Currency Rate'!C43,SUMIFS('[5]Currency Rate'!$D$6:$G$6,'[5]Currency Rate'!$D$4:$G$4,[5]BOQ!$H$7),IF($G$7='[5]Currency Rate'!C44,SUMIFS('[5]Currency Rate'!$D$7:$G$7,'[5]Currency Rate'!$D$4:$G$4,[5]BOQ!$H$7),IF($G$7='[5]Currency Rate'!C45,SUMIFS('[5]Currency Rate'!$D$6:$G$8,'[5]Currency Rate'!$D$4:$G$4,[5]BOQ!$H$7),0)))))</f>
        <v>#VALUE!</v>
      </c>
      <c r="I43" s="68">
        <f t="shared" si="0"/>
        <v>474.84000000000003</v>
      </c>
      <c r="J43" s="68" t="e">
        <f t="shared" si="1"/>
        <v>#VALUE!</v>
      </c>
      <c r="K43" s="18"/>
      <c r="L43" s="18"/>
    </row>
    <row r="44" spans="1:12" s="19" customFormat="1" x14ac:dyDescent="0.3">
      <c r="A44" s="15"/>
      <c r="B44" s="31"/>
      <c r="C44" s="31"/>
      <c r="D44" s="66"/>
      <c r="E44" s="4"/>
      <c r="F44" s="27"/>
      <c r="G44" s="67"/>
      <c r="H44" s="68"/>
      <c r="I44" s="68"/>
      <c r="J44" s="68"/>
      <c r="K44" s="18"/>
      <c r="L44" s="18"/>
    </row>
    <row r="45" spans="1:12" s="2" customFormat="1" x14ac:dyDescent="0.3">
      <c r="A45" s="14">
        <v>7</v>
      </c>
      <c r="B45" s="30" t="s">
        <v>57</v>
      </c>
      <c r="C45" s="63">
        <f>SUBTOTAL(109,C46:C47)</f>
        <v>0.02</v>
      </c>
      <c r="D45" s="64"/>
      <c r="E45" s="8"/>
      <c r="F45" s="27"/>
      <c r="G45" s="67"/>
      <c r="H45" s="68"/>
      <c r="I45" s="68"/>
      <c r="J45" s="68"/>
      <c r="K45" s="10"/>
      <c r="L45" s="10"/>
    </row>
    <row r="46" spans="1:12" s="19" customFormat="1" ht="14.5" x14ac:dyDescent="0.35">
      <c r="A46" s="15">
        <v>7.1</v>
      </c>
      <c r="B46" s="31" t="s">
        <v>58</v>
      </c>
      <c r="C46" s="65">
        <v>0.01</v>
      </c>
      <c r="D46" s="66">
        <f t="shared" ref="D46:D47" si="12">C46*$D$7</f>
        <v>1582.8</v>
      </c>
      <c r="E46" s="4" t="s">
        <v>13</v>
      </c>
      <c r="F46" s="27">
        <v>1</v>
      </c>
      <c r="G46" s="67">
        <f t="shared" ref="G46:G47" si="13">D46</f>
        <v>1582.8</v>
      </c>
      <c r="H46" s="68" t="e">
        <f>G46*(IF($G$7='[5]Currency Rate'!$C$5,SUMIFS('[5]Currency Rate'!$D$5:$G$5,'[5]Currency Rate'!$D$4:$G$4,[5]BOQ!$H$7),IF($G$7='[5]Currency Rate'!C45,SUMIFS('[5]Currency Rate'!$D$6:$G$6,'[5]Currency Rate'!$D$4:$G$4,[5]BOQ!$H$7),IF($G$7='[5]Currency Rate'!C46,SUMIFS('[5]Currency Rate'!$D$7:$G$7,'[5]Currency Rate'!$D$4:$G$4,[5]BOQ!$H$7),IF($G$7='[5]Currency Rate'!C47,SUMIFS('[5]Currency Rate'!$D$6:$G$8,'[5]Currency Rate'!$D$4:$G$4,[5]BOQ!$H$7),0)))))</f>
        <v>#VALUE!</v>
      </c>
      <c r="I46" s="68">
        <f t="shared" si="0"/>
        <v>1582.8</v>
      </c>
      <c r="J46" s="68" t="e">
        <f t="shared" si="1"/>
        <v>#VALUE!</v>
      </c>
      <c r="K46" s="18"/>
      <c r="L46" s="18"/>
    </row>
    <row r="47" spans="1:12" s="19" customFormat="1" ht="14.5" x14ac:dyDescent="0.35">
      <c r="A47" s="15">
        <v>7.1999999999999993</v>
      </c>
      <c r="B47" s="31" t="s">
        <v>59</v>
      </c>
      <c r="C47" s="65">
        <v>0.01</v>
      </c>
      <c r="D47" s="66">
        <f t="shared" si="12"/>
        <v>1582.8</v>
      </c>
      <c r="E47" s="4" t="s">
        <v>13</v>
      </c>
      <c r="F47" s="27">
        <v>1</v>
      </c>
      <c r="G47" s="67">
        <f t="shared" si="13"/>
        <v>1582.8</v>
      </c>
      <c r="H47" s="68" t="e">
        <f>G47*(IF($G$7='[5]Currency Rate'!$C$5,SUMIFS('[5]Currency Rate'!$D$5:$G$5,'[5]Currency Rate'!$D$4:$G$4,[5]BOQ!$H$7),IF($G$7='[5]Currency Rate'!C46,SUMIFS('[5]Currency Rate'!$D$6:$G$6,'[5]Currency Rate'!$D$4:$G$4,[5]BOQ!$H$7),IF($G$7='[5]Currency Rate'!C47,SUMIFS('[5]Currency Rate'!$D$7:$G$7,'[5]Currency Rate'!$D$4:$G$4,[5]BOQ!$H$7),IF($G$7='[5]Currency Rate'!C48,SUMIFS('[5]Currency Rate'!$D$6:$G$8,'[5]Currency Rate'!$D$4:$G$4,[5]BOQ!$H$7),0)))))</f>
        <v>#VALUE!</v>
      </c>
      <c r="I47" s="68">
        <f t="shared" si="0"/>
        <v>1582.8</v>
      </c>
      <c r="J47" s="68" t="e">
        <f t="shared" si="1"/>
        <v>#VALUE!</v>
      </c>
      <c r="K47" s="18"/>
      <c r="L47" s="18"/>
    </row>
    <row r="48" spans="1:12" s="19" customFormat="1" x14ac:dyDescent="0.3">
      <c r="A48" s="15"/>
      <c r="B48" s="31"/>
      <c r="C48" s="31"/>
      <c r="D48" s="66"/>
      <c r="E48" s="4"/>
      <c r="F48" s="27"/>
      <c r="G48" s="67"/>
      <c r="H48" s="68"/>
      <c r="I48" s="68"/>
      <c r="J48" s="68"/>
      <c r="K48" s="18"/>
      <c r="L48" s="18"/>
    </row>
    <row r="49" spans="1:12" s="2" customFormat="1" x14ac:dyDescent="0.3">
      <c r="A49" s="14">
        <v>8</v>
      </c>
      <c r="B49" s="30" t="s">
        <v>60</v>
      </c>
      <c r="C49" s="63">
        <f>SUBTOTAL(109,C50:C52)</f>
        <v>0.115</v>
      </c>
      <c r="D49" s="64"/>
      <c r="E49" s="8"/>
      <c r="F49" s="27"/>
      <c r="G49" s="67"/>
      <c r="H49" s="68"/>
      <c r="I49" s="68"/>
      <c r="J49" s="68"/>
      <c r="K49" s="10"/>
      <c r="L49" s="10"/>
    </row>
    <row r="50" spans="1:12" s="19" customFormat="1" ht="14.5" x14ac:dyDescent="0.35">
      <c r="A50" s="15">
        <v>8.1</v>
      </c>
      <c r="B50" s="31" t="s">
        <v>61</v>
      </c>
      <c r="C50" s="65">
        <v>0.02</v>
      </c>
      <c r="D50" s="66">
        <f t="shared" ref="D50:D52" si="14">C50*$D$7</f>
        <v>3165.6</v>
      </c>
      <c r="E50" s="4" t="s">
        <v>13</v>
      </c>
      <c r="F50" s="27">
        <v>1</v>
      </c>
      <c r="G50" s="67">
        <f t="shared" ref="G50:G52" si="15">D50</f>
        <v>3165.6</v>
      </c>
      <c r="H50" s="68" t="e">
        <f>G50*(IF($G$7='[5]Currency Rate'!$C$5,SUMIFS('[5]Currency Rate'!$D$5:$G$5,'[5]Currency Rate'!$D$4:$G$4,[5]BOQ!$H$7),IF($G$7='[5]Currency Rate'!C50,SUMIFS('[5]Currency Rate'!$D$6:$G$6,'[5]Currency Rate'!$D$4:$G$4,[5]BOQ!$H$7),IF($G$7='[5]Currency Rate'!C51,SUMIFS('[5]Currency Rate'!$D$7:$G$7,'[5]Currency Rate'!$D$4:$G$4,[5]BOQ!$H$7),IF($G$7='[5]Currency Rate'!C52,SUMIFS('[5]Currency Rate'!$D$6:$G$8,'[5]Currency Rate'!$D$4:$G$4,[5]BOQ!$H$7),0)))))</f>
        <v>#VALUE!</v>
      </c>
      <c r="I50" s="68">
        <f t="shared" si="0"/>
        <v>3165.6</v>
      </c>
      <c r="J50" s="68" t="e">
        <f t="shared" si="1"/>
        <v>#VALUE!</v>
      </c>
      <c r="K50" s="18"/>
      <c r="L50" s="18"/>
    </row>
    <row r="51" spans="1:12" s="19" customFormat="1" ht="14.5" x14ac:dyDescent="0.35">
      <c r="A51" s="15">
        <v>8.1999999999999993</v>
      </c>
      <c r="B51" s="31" t="s">
        <v>62</v>
      </c>
      <c r="C51" s="65">
        <v>7.4999999999999997E-2</v>
      </c>
      <c r="D51" s="66">
        <f t="shared" si="14"/>
        <v>11871</v>
      </c>
      <c r="E51" s="4" t="s">
        <v>13</v>
      </c>
      <c r="F51" s="27">
        <v>1</v>
      </c>
      <c r="G51" s="67">
        <f t="shared" si="15"/>
        <v>11871</v>
      </c>
      <c r="H51" s="68" t="e">
        <f>G51*(IF($G$7='[5]Currency Rate'!$C$5,SUMIFS('[5]Currency Rate'!$D$5:$G$5,'[5]Currency Rate'!$D$4:$G$4,[5]BOQ!$H$7),IF($G$7='[5]Currency Rate'!C51,SUMIFS('[5]Currency Rate'!$D$6:$G$6,'[5]Currency Rate'!$D$4:$G$4,[5]BOQ!$H$7),IF($G$7='[5]Currency Rate'!C52,SUMIFS('[5]Currency Rate'!$D$7:$G$7,'[5]Currency Rate'!$D$4:$G$4,[5]BOQ!$H$7),IF($G$7='[5]Currency Rate'!C53,SUMIFS('[5]Currency Rate'!$D$6:$G$8,'[5]Currency Rate'!$D$4:$G$4,[5]BOQ!$H$7),0)))))</f>
        <v>#VALUE!</v>
      </c>
      <c r="I51" s="68">
        <f t="shared" si="0"/>
        <v>11871</v>
      </c>
      <c r="J51" s="68" t="e">
        <f t="shared" si="1"/>
        <v>#VALUE!</v>
      </c>
      <c r="K51" s="18"/>
      <c r="L51" s="18"/>
    </row>
    <row r="52" spans="1:12" s="19" customFormat="1" ht="14.5" x14ac:dyDescent="0.35">
      <c r="A52" s="15">
        <v>8.2999999999999989</v>
      </c>
      <c r="B52" s="31" t="s">
        <v>63</v>
      </c>
      <c r="C52" s="65">
        <v>0.02</v>
      </c>
      <c r="D52" s="66">
        <f t="shared" si="14"/>
        <v>3165.6</v>
      </c>
      <c r="E52" s="4" t="s">
        <v>13</v>
      </c>
      <c r="F52" s="27">
        <v>1</v>
      </c>
      <c r="G52" s="67">
        <f t="shared" si="15"/>
        <v>3165.6</v>
      </c>
      <c r="H52" s="68" t="e">
        <f>G52*(IF($G$7='[5]Currency Rate'!$C$5,SUMIFS('[5]Currency Rate'!$D$5:$G$5,'[5]Currency Rate'!$D$4:$G$4,[5]BOQ!$H$7),IF($G$7='[5]Currency Rate'!C52,SUMIFS('[5]Currency Rate'!$D$6:$G$6,'[5]Currency Rate'!$D$4:$G$4,[5]BOQ!$H$7),IF($G$7='[5]Currency Rate'!C53,SUMIFS('[5]Currency Rate'!$D$7:$G$7,'[5]Currency Rate'!$D$4:$G$4,[5]BOQ!$H$7),IF($G$7='[5]Currency Rate'!C54,SUMIFS('[5]Currency Rate'!$D$6:$G$8,'[5]Currency Rate'!$D$4:$G$4,[5]BOQ!$H$7),0)))))</f>
        <v>#VALUE!</v>
      </c>
      <c r="I52" s="68">
        <f t="shared" si="0"/>
        <v>3165.6</v>
      </c>
      <c r="J52" s="68" t="e">
        <f t="shared" si="1"/>
        <v>#VALUE!</v>
      </c>
      <c r="K52" s="18"/>
      <c r="L52" s="18"/>
    </row>
    <row r="53" spans="1:12" s="19" customFormat="1" x14ac:dyDescent="0.3">
      <c r="A53" s="15"/>
      <c r="B53" s="31"/>
      <c r="C53" s="31"/>
      <c r="D53" s="66"/>
      <c r="E53" s="4"/>
      <c r="F53" s="27"/>
      <c r="G53" s="67"/>
      <c r="H53" s="68"/>
      <c r="I53" s="68"/>
      <c r="J53" s="68"/>
      <c r="K53" s="18"/>
      <c r="L53" s="18"/>
    </row>
    <row r="54" spans="1:12" s="2" customFormat="1" x14ac:dyDescent="0.3">
      <c r="A54" s="14">
        <v>9</v>
      </c>
      <c r="B54" s="30" t="s">
        <v>64</v>
      </c>
      <c r="C54" s="63">
        <f>SUBTOTAL(109,C55:C56)</f>
        <v>0.03</v>
      </c>
      <c r="D54" s="64"/>
      <c r="E54" s="8"/>
      <c r="F54" s="27"/>
      <c r="G54" s="67"/>
      <c r="H54" s="68"/>
      <c r="I54" s="68"/>
      <c r="J54" s="68"/>
      <c r="K54" s="10"/>
      <c r="L54" s="10"/>
    </row>
    <row r="55" spans="1:12" s="19" customFormat="1" ht="14.5" x14ac:dyDescent="0.35">
      <c r="A55" s="15">
        <v>9.1</v>
      </c>
      <c r="B55" s="31" t="s">
        <v>65</v>
      </c>
      <c r="C55" s="65">
        <v>1.4999999999999999E-2</v>
      </c>
      <c r="D55" s="66">
        <f t="shared" ref="D55:D56" si="16">C55*$D$7</f>
        <v>2374.1999999999998</v>
      </c>
      <c r="E55" s="4" t="s">
        <v>13</v>
      </c>
      <c r="F55" s="27">
        <v>1</v>
      </c>
      <c r="G55" s="67">
        <f t="shared" ref="G55:G56" si="17">D55</f>
        <v>2374.1999999999998</v>
      </c>
      <c r="H55" s="68" t="e">
        <f>G55*(IF($G$7='[5]Currency Rate'!$C$5,SUMIFS('[5]Currency Rate'!$D$5:$G$5,'[5]Currency Rate'!$D$4:$G$4,[5]BOQ!$H$7),IF($G$7='[5]Currency Rate'!C55,SUMIFS('[5]Currency Rate'!$D$6:$G$6,'[5]Currency Rate'!$D$4:$G$4,[5]BOQ!$H$7),IF($G$7='[5]Currency Rate'!C56,SUMIFS('[5]Currency Rate'!$D$7:$G$7,'[5]Currency Rate'!$D$4:$G$4,[5]BOQ!$H$7),IF($G$7='[5]Currency Rate'!C57,SUMIFS('[5]Currency Rate'!$D$6:$G$8,'[5]Currency Rate'!$D$4:$G$4,[5]BOQ!$H$7),0)))))</f>
        <v>#VALUE!</v>
      </c>
      <c r="I55" s="68">
        <f t="shared" si="0"/>
        <v>2374.1999999999998</v>
      </c>
      <c r="J55" s="68" t="e">
        <f t="shared" si="1"/>
        <v>#VALUE!</v>
      </c>
      <c r="K55" s="18"/>
      <c r="L55" s="18"/>
    </row>
    <row r="56" spans="1:12" s="19" customFormat="1" ht="14.5" x14ac:dyDescent="0.35">
      <c r="A56" s="15">
        <v>9.1</v>
      </c>
      <c r="B56" s="31" t="s">
        <v>66</v>
      </c>
      <c r="C56" s="65">
        <v>1.4999999999999999E-2</v>
      </c>
      <c r="D56" s="66">
        <f t="shared" si="16"/>
        <v>2374.1999999999998</v>
      </c>
      <c r="E56" s="4" t="s">
        <v>13</v>
      </c>
      <c r="F56" s="27">
        <v>1</v>
      </c>
      <c r="G56" s="67">
        <f t="shared" si="17"/>
        <v>2374.1999999999998</v>
      </c>
      <c r="H56" s="68" t="e">
        <f>G56*(IF($G$7='[5]Currency Rate'!$C$5,SUMIFS('[5]Currency Rate'!$D$5:$G$5,'[5]Currency Rate'!$D$4:$G$4,[5]BOQ!$H$7),IF($G$7='[5]Currency Rate'!C56,SUMIFS('[5]Currency Rate'!$D$6:$G$6,'[5]Currency Rate'!$D$4:$G$4,[5]BOQ!$H$7),IF($G$7='[5]Currency Rate'!C57,SUMIFS('[5]Currency Rate'!$D$7:$G$7,'[5]Currency Rate'!$D$4:$G$4,[5]BOQ!$H$7),IF($G$7='[5]Currency Rate'!C58,SUMIFS('[5]Currency Rate'!$D$6:$G$8,'[5]Currency Rate'!$D$4:$G$4,[5]BOQ!$H$7),0)))))</f>
        <v>#VALUE!</v>
      </c>
      <c r="I56" s="68">
        <f t="shared" si="0"/>
        <v>2374.1999999999998</v>
      </c>
      <c r="J56" s="68" t="e">
        <f t="shared" si="1"/>
        <v>#VALUE!</v>
      </c>
      <c r="K56" s="18"/>
      <c r="L56" s="18"/>
    </row>
    <row r="57" spans="1:12" s="19" customFormat="1" x14ac:dyDescent="0.3">
      <c r="A57" s="15"/>
      <c r="B57" s="31"/>
      <c r="C57" s="31"/>
      <c r="D57" s="66"/>
      <c r="E57" s="4"/>
      <c r="F57" s="27"/>
      <c r="G57" s="67"/>
      <c r="H57" s="68"/>
      <c r="I57" s="68"/>
      <c r="J57" s="68"/>
      <c r="K57" s="18"/>
      <c r="L57" s="18"/>
    </row>
    <row r="58" spans="1:12" s="19" customFormat="1" x14ac:dyDescent="0.3">
      <c r="A58" s="14">
        <v>10</v>
      </c>
      <c r="B58" s="30" t="s">
        <v>67</v>
      </c>
      <c r="C58" s="63">
        <f>SUBTOTAL(109,C59:C63)</f>
        <v>9.2999999999999985E-2</v>
      </c>
      <c r="D58" s="64"/>
      <c r="E58" s="8"/>
      <c r="F58" s="27"/>
      <c r="G58" s="67"/>
      <c r="H58" s="68"/>
      <c r="I58" s="68"/>
      <c r="J58" s="68"/>
      <c r="K58" s="18"/>
      <c r="L58" s="18"/>
    </row>
    <row r="59" spans="1:12" s="19" customFormat="1" ht="14.5" x14ac:dyDescent="0.35">
      <c r="A59" s="15">
        <v>10.1</v>
      </c>
      <c r="B59" s="31" t="s">
        <v>68</v>
      </c>
      <c r="C59" s="65">
        <v>0.01</v>
      </c>
      <c r="D59" s="66">
        <f t="shared" ref="D59:D63" si="18">C59*$D$7</f>
        <v>1582.8</v>
      </c>
      <c r="E59" s="4" t="s">
        <v>13</v>
      </c>
      <c r="F59" s="27">
        <v>1</v>
      </c>
      <c r="G59" s="67">
        <f t="shared" ref="G59:G62" si="19">D59</f>
        <v>1582.8</v>
      </c>
      <c r="H59" s="68" t="e">
        <f>G59*(IF($G$7='[5]Currency Rate'!$C$5,SUMIFS('[5]Currency Rate'!$D$5:$G$5,'[5]Currency Rate'!$D$4:$G$4,[5]BOQ!$H$7),IF($G$7='[5]Currency Rate'!C59,SUMIFS('[5]Currency Rate'!$D$6:$G$6,'[5]Currency Rate'!$D$4:$G$4,[5]BOQ!$H$7),IF($G$7='[5]Currency Rate'!C60,SUMIFS('[5]Currency Rate'!$D$7:$G$7,'[5]Currency Rate'!$D$4:$G$4,[5]BOQ!$H$7),IF($G$7='[5]Currency Rate'!C61,SUMIFS('[5]Currency Rate'!$D$6:$G$8,'[5]Currency Rate'!$D$4:$G$4,[5]BOQ!$H$7),0)))))</f>
        <v>#VALUE!</v>
      </c>
      <c r="I59" s="68">
        <f t="shared" ref="I59:I63" si="20">F59*G59</f>
        <v>1582.8</v>
      </c>
      <c r="J59" s="68" t="e">
        <f t="shared" ref="J59:J63" si="21">F59*H59</f>
        <v>#VALUE!</v>
      </c>
      <c r="K59" s="18"/>
      <c r="L59" s="18"/>
    </row>
    <row r="60" spans="1:12" s="19" customFormat="1" ht="14.5" x14ac:dyDescent="0.35">
      <c r="A60" s="15">
        <v>10.199999999999999</v>
      </c>
      <c r="B60" s="31" t="s">
        <v>69</v>
      </c>
      <c r="C60" s="65">
        <v>0.01</v>
      </c>
      <c r="D60" s="66">
        <f t="shared" si="18"/>
        <v>1582.8</v>
      </c>
      <c r="E60" s="4" t="s">
        <v>13</v>
      </c>
      <c r="F60" s="27">
        <v>1</v>
      </c>
      <c r="G60" s="67">
        <f t="shared" si="19"/>
        <v>1582.8</v>
      </c>
      <c r="H60" s="68" t="e">
        <f>G60*(IF($G$7='[5]Currency Rate'!$C$5,SUMIFS('[5]Currency Rate'!$D$5:$G$5,'[5]Currency Rate'!$D$4:$G$4,[5]BOQ!$H$7),IF($G$7='[5]Currency Rate'!C60,SUMIFS('[5]Currency Rate'!$D$6:$G$6,'[5]Currency Rate'!$D$4:$G$4,[5]BOQ!$H$7),IF($G$7='[5]Currency Rate'!C61,SUMIFS('[5]Currency Rate'!$D$7:$G$7,'[5]Currency Rate'!$D$4:$G$4,[5]BOQ!$H$7),IF($G$7='[5]Currency Rate'!C62,SUMIFS('[5]Currency Rate'!$D$6:$G$8,'[5]Currency Rate'!$D$4:$G$4,[5]BOQ!$H$7),0)))))</f>
        <v>#VALUE!</v>
      </c>
      <c r="I60" s="68">
        <f t="shared" si="20"/>
        <v>1582.8</v>
      </c>
      <c r="J60" s="68" t="e">
        <f t="shared" si="21"/>
        <v>#VALUE!</v>
      </c>
      <c r="K60" s="18"/>
      <c r="L60" s="18"/>
    </row>
    <row r="61" spans="1:12" s="19" customFormat="1" ht="14.5" x14ac:dyDescent="0.35">
      <c r="A61" s="15">
        <v>10.3</v>
      </c>
      <c r="B61" s="31" t="s">
        <v>70</v>
      </c>
      <c r="C61" s="65">
        <v>5.5E-2</v>
      </c>
      <c r="D61" s="66">
        <f t="shared" si="18"/>
        <v>8705.4</v>
      </c>
      <c r="E61" s="4" t="s">
        <v>13</v>
      </c>
      <c r="F61" s="27">
        <v>1</v>
      </c>
      <c r="G61" s="67">
        <f t="shared" si="19"/>
        <v>8705.4</v>
      </c>
      <c r="H61" s="68" t="e">
        <f>G61*(IF($G$7='[5]Currency Rate'!$C$5,SUMIFS('[5]Currency Rate'!$D$5:$G$5,'[5]Currency Rate'!$D$4:$G$4,[5]BOQ!$H$7),IF($G$7='[5]Currency Rate'!C61,SUMIFS('[5]Currency Rate'!$D$6:$G$6,'[5]Currency Rate'!$D$4:$G$4,[5]BOQ!$H$7),IF($G$7='[5]Currency Rate'!C62,SUMIFS('[5]Currency Rate'!$D$7:$G$7,'[5]Currency Rate'!$D$4:$G$4,[5]BOQ!$H$7),IF($G$7='[5]Currency Rate'!C63,SUMIFS('[5]Currency Rate'!$D$6:$G$8,'[5]Currency Rate'!$D$4:$G$4,[5]BOQ!$H$7),0)))))</f>
        <v>#VALUE!</v>
      </c>
      <c r="I61" s="68">
        <f t="shared" si="20"/>
        <v>8705.4</v>
      </c>
      <c r="J61" s="68" t="e">
        <f t="shared" si="21"/>
        <v>#VALUE!</v>
      </c>
      <c r="K61" s="18"/>
      <c r="L61" s="18"/>
    </row>
    <row r="62" spans="1:12" s="19" customFormat="1" ht="14.5" x14ac:dyDescent="0.35">
      <c r="A62" s="15">
        <v>10.4</v>
      </c>
      <c r="B62" s="31" t="s">
        <v>71</v>
      </c>
      <c r="C62" s="65">
        <v>8.0000000000000002E-3</v>
      </c>
      <c r="D62" s="66">
        <f t="shared" si="18"/>
        <v>1266.24</v>
      </c>
      <c r="E62" s="4" t="s">
        <v>13</v>
      </c>
      <c r="F62" s="27">
        <v>1</v>
      </c>
      <c r="G62" s="67">
        <f t="shared" si="19"/>
        <v>1266.24</v>
      </c>
      <c r="H62" s="68" t="e">
        <f>G62*(IF($G$7='[5]Currency Rate'!$C$5,SUMIFS('[5]Currency Rate'!$D$5:$G$5,'[5]Currency Rate'!$D$4:$G$4,[5]BOQ!$H$7),IF($G$7='[5]Currency Rate'!C62,SUMIFS('[5]Currency Rate'!$D$6:$G$6,'[5]Currency Rate'!$D$4:$G$4,[5]BOQ!$H$7),IF($G$7='[5]Currency Rate'!C63,SUMIFS('[5]Currency Rate'!$D$7:$G$7,'[5]Currency Rate'!$D$4:$G$4,[5]BOQ!$H$7),IF($G$7='[5]Currency Rate'!C64,SUMIFS('[5]Currency Rate'!$D$6:$G$8,'[5]Currency Rate'!$D$4:$G$4,[5]BOQ!$H$7),0)))))</f>
        <v>#VALUE!</v>
      </c>
      <c r="I62" s="68">
        <f t="shared" si="20"/>
        <v>1266.24</v>
      </c>
      <c r="J62" s="68" t="e">
        <f t="shared" si="21"/>
        <v>#VALUE!</v>
      </c>
      <c r="K62" s="18"/>
      <c r="L62" s="18"/>
    </row>
    <row r="63" spans="1:12" s="19" customFormat="1" ht="14.5" x14ac:dyDescent="0.35">
      <c r="A63" s="15">
        <v>10.5</v>
      </c>
      <c r="B63" s="31" t="s">
        <v>72</v>
      </c>
      <c r="C63" s="65">
        <v>0.01</v>
      </c>
      <c r="D63" s="66">
        <f t="shared" si="18"/>
        <v>1582.8</v>
      </c>
      <c r="E63" s="4" t="s">
        <v>13</v>
      </c>
      <c r="F63" s="27">
        <v>1</v>
      </c>
      <c r="G63" s="67">
        <f>D63</f>
        <v>1582.8</v>
      </c>
      <c r="H63" s="68" t="e">
        <f>G63*(IF($G$7='[5]Currency Rate'!$C$5,SUMIFS('[5]Currency Rate'!$D$5:$G$5,'[5]Currency Rate'!$D$4:$G$4,[5]BOQ!$H$7),IF($G$7='[5]Currency Rate'!C63,SUMIFS('[5]Currency Rate'!$D$6:$G$6,'[5]Currency Rate'!$D$4:$G$4,[5]BOQ!$H$7),IF($G$7='[5]Currency Rate'!C64,SUMIFS('[5]Currency Rate'!$D$7:$G$7,'[5]Currency Rate'!$D$4:$G$4,[5]BOQ!$H$7),IF($G$7='[5]Currency Rate'!C65,SUMIFS('[5]Currency Rate'!$D$6:$G$8,'[5]Currency Rate'!$D$4:$G$4,[5]BOQ!$H$7),0)))))</f>
        <v>#VALUE!</v>
      </c>
      <c r="I63" s="68">
        <f t="shared" si="20"/>
        <v>1582.8</v>
      </c>
      <c r="J63" s="68" t="e">
        <f t="shared" si="21"/>
        <v>#VALUE!</v>
      </c>
      <c r="K63" s="18"/>
      <c r="L63" s="18"/>
    </row>
    <row r="64" spans="1:12" ht="12" customHeight="1" x14ac:dyDescent="0.3">
      <c r="A64" s="70"/>
      <c r="B64" s="71"/>
      <c r="C64" s="71"/>
      <c r="D64" s="72"/>
      <c r="E64" s="70"/>
      <c r="F64" s="73"/>
      <c r="G64" s="74"/>
      <c r="H64" s="75"/>
      <c r="I64" s="75"/>
      <c r="J64" s="75"/>
    </row>
    <row r="65" spans="1:10" x14ac:dyDescent="0.3">
      <c r="A65" s="6"/>
      <c r="B65" s="5"/>
      <c r="C65" s="5"/>
      <c r="D65" s="76"/>
      <c r="E65" s="6"/>
      <c r="F65" s="77"/>
      <c r="G65" s="24"/>
      <c r="H65" s="21"/>
      <c r="I65" s="21"/>
      <c r="J65" s="21"/>
    </row>
    <row r="66" spans="1:10" x14ac:dyDescent="0.3">
      <c r="A66" s="365" t="s">
        <v>7</v>
      </c>
      <c r="B66" s="365"/>
      <c r="C66" s="365"/>
      <c r="D66" s="365"/>
      <c r="E66" s="365"/>
      <c r="F66" s="365"/>
      <c r="G66" s="365"/>
      <c r="H66" s="366"/>
      <c r="I66" s="28">
        <f>SUM(I8:I65)</f>
        <v>158280</v>
      </c>
      <c r="J66" s="28" t="e">
        <f>SUM(J8:J65)</f>
        <v>#VALUE!</v>
      </c>
    </row>
    <row r="67" spans="1:10" x14ac:dyDescent="0.3">
      <c r="A67" s="16"/>
      <c r="B67" s="7"/>
      <c r="C67" s="7"/>
      <c r="E67" s="7"/>
      <c r="F67" s="78"/>
      <c r="G67" s="7"/>
      <c r="H67" s="7"/>
      <c r="I67" s="7"/>
      <c r="J67" s="7"/>
    </row>
    <row r="68" spans="1:10" x14ac:dyDescent="0.3">
      <c r="A68" s="16"/>
      <c r="B68" s="7"/>
      <c r="C68" s="7"/>
      <c r="E68" s="7"/>
      <c r="F68" s="78"/>
      <c r="G68" s="7"/>
      <c r="H68" s="7"/>
      <c r="I68" s="7"/>
      <c r="J68" s="7"/>
    </row>
    <row r="69" spans="1:10" x14ac:dyDescent="0.3">
      <c r="A69" s="16"/>
      <c r="B69" s="7"/>
      <c r="C69" s="7"/>
      <c r="E69" s="7"/>
      <c r="F69" s="78"/>
      <c r="G69" s="7"/>
      <c r="H69" s="7"/>
      <c r="I69" s="7"/>
      <c r="J69" s="7"/>
    </row>
    <row r="70" spans="1:10" x14ac:dyDescent="0.3">
      <c r="A70" s="16"/>
      <c r="B70" s="7"/>
      <c r="C70" s="7"/>
      <c r="E70" s="7"/>
      <c r="F70" s="78"/>
      <c r="G70" s="7"/>
      <c r="H70" s="7"/>
      <c r="I70" s="7"/>
      <c r="J70" s="7"/>
    </row>
  </sheetData>
  <mergeCells count="7">
    <mergeCell ref="I6:J6"/>
    <mergeCell ref="A66:H66"/>
    <mergeCell ref="A6:A7"/>
    <mergeCell ref="B6:B7"/>
    <mergeCell ref="E6:E7"/>
    <mergeCell ref="F6:F7"/>
    <mergeCell ref="G6:H6"/>
  </mergeCells>
  <pageMargins left="0.7" right="0.7" top="0.75" bottom="0.75" header="0.3" footer="0.3"/>
  <pageSetup scale="53" orientation="portrait" r:id="rId1"/>
  <colBreaks count="1" manualBreakCount="1">
    <brk id="10"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BDAA-518D-44E1-B8AC-349F13DCB70B}">
  <dimension ref="A1:H53"/>
  <sheetViews>
    <sheetView tabSelected="1" view="pageBreakPreview" zoomScaleNormal="100" zoomScaleSheetLayoutView="100" workbookViewId="0">
      <selection activeCell="H8" sqref="H8"/>
    </sheetView>
  </sheetViews>
  <sheetFormatPr defaultColWidth="9.296875" defaultRowHeight="11.5" x14ac:dyDescent="0.3"/>
  <cols>
    <col min="1" max="1" width="10.796875" style="241" customWidth="1"/>
    <col min="2" max="2" width="65.296875" style="12" customWidth="1"/>
    <col min="3" max="3" width="9.796875" style="12" customWidth="1"/>
    <col min="4" max="4" width="10.5" style="179" customWidth="1"/>
    <col min="5" max="5" width="14.69921875" style="12" bestFit="1" customWidth="1"/>
    <col min="6" max="6" width="15.296875" style="12" customWidth="1"/>
    <col min="7" max="7" width="17.296875" style="12" bestFit="1" customWidth="1"/>
    <col min="8" max="8" width="15" style="12" bestFit="1" customWidth="1"/>
    <col min="9" max="16384" width="9.296875" style="12"/>
  </cols>
  <sheetData>
    <row r="1" spans="1:8" x14ac:dyDescent="0.3">
      <c r="A1" s="252"/>
      <c r="B1" s="253"/>
      <c r="C1" s="253"/>
      <c r="D1" s="254"/>
      <c r="E1" s="253"/>
      <c r="F1" s="255"/>
    </row>
    <row r="2" spans="1:8" x14ac:dyDescent="0.3">
      <c r="A2" s="256" t="s">
        <v>209</v>
      </c>
      <c r="B2" s="79"/>
      <c r="C2" s="79"/>
      <c r="E2" s="79"/>
      <c r="F2" s="257"/>
    </row>
    <row r="3" spans="1:8" x14ac:dyDescent="0.3">
      <c r="A3" s="258" t="s">
        <v>235</v>
      </c>
      <c r="B3" s="79"/>
      <c r="C3" s="79"/>
      <c r="E3" s="79"/>
      <c r="F3" s="257"/>
    </row>
    <row r="4" spans="1:8" x14ac:dyDescent="0.3">
      <c r="A4" s="256" t="s">
        <v>419</v>
      </c>
      <c r="B4" s="79"/>
      <c r="C4" s="79"/>
      <c r="E4" s="79"/>
      <c r="F4" s="257"/>
    </row>
    <row r="5" spans="1:8" x14ac:dyDescent="0.3">
      <c r="A5" s="259"/>
      <c r="B5" s="79"/>
      <c r="C5" s="79"/>
      <c r="E5" s="79"/>
      <c r="F5" s="257"/>
    </row>
    <row r="6" spans="1:8" ht="21" customHeight="1" x14ac:dyDescent="0.3">
      <c r="A6" s="377" t="s">
        <v>8</v>
      </c>
      <c r="B6" s="379" t="s">
        <v>19</v>
      </c>
      <c r="C6" s="379" t="s">
        <v>85</v>
      </c>
      <c r="D6" s="380" t="s">
        <v>181</v>
      </c>
      <c r="E6" s="251" t="s">
        <v>192</v>
      </c>
      <c r="F6" s="260" t="s">
        <v>7</v>
      </c>
    </row>
    <row r="7" spans="1:8" ht="21" customHeight="1" x14ac:dyDescent="0.3">
      <c r="A7" s="378"/>
      <c r="B7" s="368"/>
      <c r="C7" s="368"/>
      <c r="D7" s="381"/>
      <c r="E7" s="59" t="s">
        <v>9</v>
      </c>
      <c r="F7" s="261" t="s">
        <v>9</v>
      </c>
    </row>
    <row r="8" spans="1:8" ht="21" customHeight="1" x14ac:dyDescent="0.3">
      <c r="A8" s="382" t="s">
        <v>206</v>
      </c>
      <c r="B8" s="269"/>
      <c r="C8" s="384"/>
      <c r="D8" s="386"/>
      <c r="E8" s="375"/>
      <c r="F8" s="373"/>
    </row>
    <row r="9" spans="1:8" ht="16.149999999999999" customHeight="1" x14ac:dyDescent="0.35">
      <c r="A9" s="383"/>
      <c r="B9" s="283" t="s">
        <v>211</v>
      </c>
      <c r="C9" s="385"/>
      <c r="D9" s="387"/>
      <c r="E9" s="376"/>
      <c r="F9" s="374"/>
      <c r="H9" s="237"/>
    </row>
    <row r="10" spans="1:8" ht="96.75" customHeight="1" x14ac:dyDescent="0.3">
      <c r="A10" s="262"/>
      <c r="B10" s="284" t="s">
        <v>215</v>
      </c>
      <c r="C10" s="246" t="s">
        <v>204</v>
      </c>
      <c r="D10" s="244"/>
      <c r="E10" s="248"/>
      <c r="F10" s="263"/>
      <c r="G10" s="202" t="s">
        <v>16</v>
      </c>
      <c r="H10" s="237"/>
    </row>
    <row r="11" spans="1:8" s="277" customFormat="1" ht="17.5" customHeight="1" x14ac:dyDescent="0.3">
      <c r="A11" s="271"/>
      <c r="B11" s="272"/>
      <c r="C11" s="273"/>
      <c r="D11" s="274"/>
      <c r="E11" s="275"/>
      <c r="F11" s="276"/>
    </row>
    <row r="12" spans="1:8" s="81" customFormat="1" ht="98.25" customHeight="1" x14ac:dyDescent="0.3">
      <c r="A12" s="270"/>
      <c r="B12" s="284" t="s">
        <v>212</v>
      </c>
      <c r="C12" s="150"/>
      <c r="D12" s="186"/>
      <c r="E12" s="223"/>
      <c r="F12" s="263"/>
    </row>
    <row r="13" spans="1:8" s="277" customFormat="1" ht="17.5" customHeight="1" x14ac:dyDescent="0.3">
      <c r="A13" s="271"/>
      <c r="B13" s="272"/>
      <c r="C13" s="273"/>
      <c r="D13" s="274"/>
      <c r="E13" s="275"/>
      <c r="F13" s="276"/>
    </row>
    <row r="14" spans="1:8" s="265" customFormat="1" ht="66.75" customHeight="1" x14ac:dyDescent="0.3">
      <c r="A14" s="267"/>
      <c r="B14" s="284" t="s">
        <v>216</v>
      </c>
      <c r="C14" s="150"/>
      <c r="D14" s="186"/>
      <c r="E14" s="223"/>
      <c r="F14" s="266"/>
    </row>
    <row r="15" spans="1:8" s="280" customFormat="1" ht="21" customHeight="1" x14ac:dyDescent="0.3">
      <c r="A15" s="278"/>
      <c r="B15" s="285" t="s">
        <v>217</v>
      </c>
      <c r="C15" s="273"/>
      <c r="D15" s="274"/>
      <c r="E15" s="275"/>
      <c r="F15" s="279"/>
    </row>
    <row r="16" spans="1:8" s="280" customFormat="1" ht="21" customHeight="1" x14ac:dyDescent="0.3">
      <c r="A16" s="278"/>
      <c r="B16" s="268"/>
      <c r="C16" s="150"/>
      <c r="D16" s="186"/>
      <c r="E16" s="275"/>
      <c r="F16" s="279"/>
    </row>
    <row r="17" spans="1:6" s="280" customFormat="1" ht="61.5" customHeight="1" x14ac:dyDescent="0.3">
      <c r="A17" s="278"/>
      <c r="B17" s="285" t="s">
        <v>213</v>
      </c>
      <c r="C17" s="150"/>
      <c r="D17" s="186"/>
      <c r="E17" s="275"/>
      <c r="F17" s="279"/>
    </row>
    <row r="18" spans="1:6" s="280" customFormat="1" ht="21" customHeight="1" x14ac:dyDescent="0.3">
      <c r="A18" s="278"/>
      <c r="B18" s="43"/>
      <c r="C18" s="150"/>
      <c r="D18" s="186"/>
      <c r="E18" s="275"/>
      <c r="F18" s="279"/>
    </row>
    <row r="19" spans="1:6" s="280" customFormat="1" ht="21" customHeight="1" x14ac:dyDescent="0.3">
      <c r="A19" s="278"/>
      <c r="B19" s="268"/>
      <c r="C19" s="150"/>
      <c r="D19" s="186"/>
      <c r="E19" s="275"/>
      <c r="F19" s="279"/>
    </row>
    <row r="20" spans="1:6" s="280" customFormat="1" ht="45" customHeight="1" x14ac:dyDescent="0.3">
      <c r="A20" s="288"/>
      <c r="B20" s="287"/>
      <c r="C20" s="286"/>
      <c r="D20" s="286"/>
      <c r="E20" s="289"/>
      <c r="F20" s="290"/>
    </row>
    <row r="21" spans="1:6" s="280" customFormat="1" ht="19.5" customHeight="1" x14ac:dyDescent="0.3">
      <c r="A21" s="288">
        <v>2</v>
      </c>
      <c r="B21" s="295" t="s">
        <v>236</v>
      </c>
      <c r="C21" s="286" t="s">
        <v>204</v>
      </c>
      <c r="D21" s="286">
        <v>1</v>
      </c>
      <c r="E21" s="289"/>
      <c r="F21" s="290"/>
    </row>
    <row r="22" spans="1:6" s="280" customFormat="1" ht="42" customHeight="1" x14ac:dyDescent="0.3">
      <c r="A22" s="288"/>
      <c r="B22" s="287" t="s">
        <v>270</v>
      </c>
      <c r="C22" s="286"/>
      <c r="D22" s="286"/>
      <c r="E22" s="289"/>
      <c r="F22" s="290"/>
    </row>
    <row r="23" spans="1:6" s="280" customFormat="1" ht="15" x14ac:dyDescent="0.3">
      <c r="A23" s="288">
        <v>3</v>
      </c>
      <c r="B23" s="295" t="s">
        <v>223</v>
      </c>
      <c r="C23" s="286"/>
      <c r="D23" s="286"/>
      <c r="E23" s="289"/>
      <c r="F23" s="290"/>
    </row>
    <row r="24" spans="1:6" s="280" customFormat="1" ht="16.5" customHeight="1" x14ac:dyDescent="0.3">
      <c r="A24" s="288">
        <v>3.1</v>
      </c>
      <c r="B24" s="295" t="s">
        <v>224</v>
      </c>
      <c r="C24" s="286" t="s">
        <v>228</v>
      </c>
      <c r="D24" s="286">
        <v>1</v>
      </c>
      <c r="E24" s="289"/>
      <c r="F24" s="290"/>
    </row>
    <row r="25" spans="1:6" s="280" customFormat="1" ht="14.25" customHeight="1" x14ac:dyDescent="0.3">
      <c r="A25" s="288"/>
      <c r="B25" s="292" t="s">
        <v>240</v>
      </c>
      <c r="C25" s="286"/>
      <c r="D25" s="286"/>
      <c r="E25" s="289"/>
      <c r="F25" s="290"/>
    </row>
    <row r="26" spans="1:6" s="280" customFormat="1" ht="15.75" customHeight="1" x14ac:dyDescent="0.3">
      <c r="A26" s="288">
        <v>3.2</v>
      </c>
      <c r="B26" s="295" t="s">
        <v>225</v>
      </c>
      <c r="C26" s="286" t="s">
        <v>228</v>
      </c>
      <c r="D26" s="286">
        <v>1</v>
      </c>
      <c r="E26" s="289"/>
      <c r="F26" s="290"/>
    </row>
    <row r="27" spans="1:6" s="280" customFormat="1" ht="15" x14ac:dyDescent="0.3">
      <c r="A27" s="288"/>
      <c r="B27" s="292" t="s">
        <v>241</v>
      </c>
      <c r="C27" s="286"/>
      <c r="D27" s="286"/>
      <c r="E27" s="289"/>
      <c r="F27" s="290"/>
    </row>
    <row r="28" spans="1:6" s="280" customFormat="1" ht="15" customHeight="1" x14ac:dyDescent="0.3">
      <c r="A28" s="288">
        <v>3.3</v>
      </c>
      <c r="B28" s="295" t="s">
        <v>226</v>
      </c>
      <c r="C28" s="286" t="s">
        <v>228</v>
      </c>
      <c r="D28" s="286">
        <v>2</v>
      </c>
      <c r="E28" s="289"/>
      <c r="F28" s="290"/>
    </row>
    <row r="29" spans="1:6" s="280" customFormat="1" ht="17.25" customHeight="1" x14ac:dyDescent="0.3">
      <c r="A29" s="288"/>
      <c r="B29" s="300" t="s">
        <v>242</v>
      </c>
      <c r="C29" s="286"/>
      <c r="D29" s="286"/>
      <c r="E29" s="289"/>
      <c r="F29" s="290"/>
    </row>
    <row r="30" spans="1:6" s="280" customFormat="1" ht="14.25" customHeight="1" x14ac:dyDescent="0.3">
      <c r="A30" s="288">
        <v>3.4</v>
      </c>
      <c r="B30" s="295" t="s">
        <v>227</v>
      </c>
      <c r="C30" s="286" t="s">
        <v>228</v>
      </c>
      <c r="D30" s="286">
        <v>8</v>
      </c>
      <c r="E30" s="289"/>
      <c r="F30" s="290"/>
    </row>
    <row r="31" spans="1:6" s="280" customFormat="1" ht="14.25" customHeight="1" x14ac:dyDescent="0.3">
      <c r="A31" s="288"/>
      <c r="B31" s="300" t="s">
        <v>242</v>
      </c>
      <c r="C31" s="286"/>
      <c r="D31" s="286"/>
      <c r="E31" s="289"/>
      <c r="F31" s="290"/>
    </row>
    <row r="32" spans="1:6" s="280" customFormat="1" ht="14.25" customHeight="1" x14ac:dyDescent="0.3">
      <c r="A32" s="288">
        <v>4</v>
      </c>
      <c r="B32" s="295" t="s">
        <v>232</v>
      </c>
      <c r="C32" s="286" t="s">
        <v>204</v>
      </c>
      <c r="D32" s="286">
        <v>1</v>
      </c>
      <c r="E32" s="289"/>
      <c r="F32" s="290"/>
    </row>
    <row r="33" spans="1:7" s="280" customFormat="1" ht="14.25" customHeight="1" x14ac:dyDescent="0.3">
      <c r="A33" s="288"/>
      <c r="B33" s="292" t="s">
        <v>239</v>
      </c>
      <c r="C33" s="286"/>
      <c r="D33" s="286"/>
      <c r="E33" s="289"/>
      <c r="F33" s="290"/>
    </row>
    <row r="34" spans="1:7" s="280" customFormat="1" ht="20.25" customHeight="1" x14ac:dyDescent="0.3">
      <c r="A34" s="288">
        <v>5</v>
      </c>
      <c r="B34" s="297" t="s">
        <v>233</v>
      </c>
      <c r="C34" s="286" t="s">
        <v>204</v>
      </c>
      <c r="D34" s="286">
        <v>1</v>
      </c>
      <c r="E34" s="289"/>
      <c r="F34" s="290"/>
    </row>
    <row r="35" spans="1:7" s="280" customFormat="1" ht="20.25" customHeight="1" x14ac:dyDescent="0.3">
      <c r="A35" s="288"/>
      <c r="B35" s="299" t="s">
        <v>238</v>
      </c>
      <c r="C35" s="286"/>
      <c r="D35" s="286"/>
      <c r="E35" s="289"/>
      <c r="F35" s="290"/>
    </row>
    <row r="36" spans="1:7" s="280" customFormat="1" ht="20.25" customHeight="1" x14ac:dyDescent="0.3">
      <c r="A36" s="296">
        <v>6</v>
      </c>
      <c r="B36" s="298" t="s">
        <v>234</v>
      </c>
      <c r="C36" s="286" t="s">
        <v>204</v>
      </c>
      <c r="D36" s="286">
        <v>1</v>
      </c>
      <c r="E36" s="289"/>
      <c r="F36" s="290"/>
    </row>
    <row r="37" spans="1:7" s="280" customFormat="1" ht="20.25" customHeight="1" x14ac:dyDescent="0.3">
      <c r="A37" s="294"/>
      <c r="B37" s="299" t="s">
        <v>237</v>
      </c>
      <c r="C37" s="286"/>
      <c r="D37" s="286"/>
      <c r="E37" s="289"/>
      <c r="F37" s="290"/>
    </row>
    <row r="38" spans="1:7" s="280" customFormat="1" ht="20.25" customHeight="1" x14ac:dyDescent="0.3">
      <c r="A38" s="294"/>
      <c r="B38" s="292"/>
      <c r="C38" s="286"/>
      <c r="D38" s="286"/>
      <c r="E38" s="289"/>
      <c r="F38" s="290"/>
    </row>
    <row r="39" spans="1:7" s="280" customFormat="1" ht="15" x14ac:dyDescent="0.3">
      <c r="A39" s="294"/>
      <c r="B39" s="372" t="s">
        <v>229</v>
      </c>
      <c r="C39" s="372"/>
      <c r="D39" s="372"/>
      <c r="E39" s="289"/>
      <c r="F39" s="290"/>
    </row>
    <row r="40" spans="1:7" s="280" customFormat="1" ht="25.5" customHeight="1" x14ac:dyDescent="0.3">
      <c r="A40" s="294"/>
      <c r="B40" s="371" t="s">
        <v>230</v>
      </c>
      <c r="C40" s="371"/>
      <c r="D40" s="371"/>
      <c r="E40" s="289"/>
      <c r="F40" s="290"/>
    </row>
    <row r="41" spans="1:7" s="280" customFormat="1" ht="15" x14ac:dyDescent="0.3">
      <c r="A41" s="294"/>
      <c r="B41" s="370" t="s">
        <v>231</v>
      </c>
      <c r="C41" s="370"/>
      <c r="D41" s="370"/>
      <c r="E41" s="289"/>
      <c r="F41" s="290"/>
    </row>
    <row r="42" spans="1:7" s="280" customFormat="1" ht="42" customHeight="1" thickBot="1" x14ac:dyDescent="0.35">
      <c r="A42" s="293"/>
      <c r="B42" s="369" t="s">
        <v>205</v>
      </c>
      <c r="C42" s="369"/>
      <c r="D42" s="369"/>
      <c r="E42" s="369"/>
      <c r="F42" s="264">
        <v>0</v>
      </c>
    </row>
    <row r="43" spans="1:7" s="280" customFormat="1" ht="42" customHeight="1" x14ac:dyDescent="0.3">
      <c r="A43" s="240"/>
      <c r="B43" s="234"/>
      <c r="C43" s="234"/>
      <c r="D43" s="179"/>
      <c r="E43" s="234"/>
      <c r="F43" s="234"/>
    </row>
    <row r="44" spans="1:7" s="280" customFormat="1" ht="42" customHeight="1" x14ac:dyDescent="0.3">
      <c r="A44" s="240"/>
      <c r="B44" s="234"/>
      <c r="C44" s="234"/>
      <c r="D44" s="179"/>
      <c r="E44" s="234"/>
      <c r="F44" s="234"/>
    </row>
    <row r="45" spans="1:7" s="280" customFormat="1" ht="42" customHeight="1" x14ac:dyDescent="0.3">
      <c r="A45" s="240"/>
      <c r="B45" s="79"/>
      <c r="C45" s="79"/>
      <c r="D45" s="179"/>
      <c r="E45" s="79"/>
      <c r="F45" s="79"/>
    </row>
    <row r="46" spans="1:7" s="265" customFormat="1" ht="24" customHeight="1" x14ac:dyDescent="0.3">
      <c r="A46" s="240"/>
      <c r="B46" s="79"/>
      <c r="C46" s="79"/>
      <c r="D46" s="179"/>
      <c r="E46" s="79"/>
      <c r="F46" s="79"/>
    </row>
    <row r="47" spans="1:7" ht="23.15" customHeight="1" x14ac:dyDescent="0.3">
      <c r="A47" s="240"/>
      <c r="B47" s="79"/>
      <c r="C47" s="79"/>
      <c r="E47" s="79"/>
      <c r="F47" s="79"/>
      <c r="G47" s="12" t="s">
        <v>16</v>
      </c>
    </row>
    <row r="48" spans="1:7" x14ac:dyDescent="0.3">
      <c r="A48" s="240"/>
      <c r="B48" s="79"/>
      <c r="C48" s="79"/>
      <c r="E48" s="79"/>
      <c r="F48" s="79"/>
    </row>
    <row r="49" spans="1:6" x14ac:dyDescent="0.3">
      <c r="A49" s="240"/>
      <c r="B49" s="79"/>
      <c r="C49" s="79"/>
      <c r="E49" s="79"/>
      <c r="F49" s="79"/>
    </row>
    <row r="50" spans="1:6" x14ac:dyDescent="0.3">
      <c r="A50" s="240"/>
      <c r="B50" s="79"/>
      <c r="C50" s="79"/>
      <c r="E50" s="79"/>
      <c r="F50" s="79"/>
    </row>
    <row r="51" spans="1:6" x14ac:dyDescent="0.3">
      <c r="A51" s="240"/>
      <c r="B51" s="79"/>
      <c r="C51" s="79"/>
      <c r="E51" s="79"/>
      <c r="F51" s="79"/>
    </row>
    <row r="52" spans="1:6" x14ac:dyDescent="0.3">
      <c r="A52" s="240"/>
      <c r="B52" s="79"/>
      <c r="C52" s="79"/>
      <c r="E52" s="79"/>
      <c r="F52" s="79"/>
    </row>
    <row r="53" spans="1:6" x14ac:dyDescent="0.3">
      <c r="A53" s="240"/>
      <c r="B53" s="79"/>
      <c r="C53" s="79"/>
      <c r="E53" s="235" t="s">
        <v>16</v>
      </c>
      <c r="F53" s="79"/>
    </row>
  </sheetData>
  <mergeCells count="13">
    <mergeCell ref="A6:A7"/>
    <mergeCell ref="B6:B7"/>
    <mergeCell ref="C6:C7"/>
    <mergeCell ref="D6:D7"/>
    <mergeCell ref="A8:A9"/>
    <mergeCell ref="C8:C9"/>
    <mergeCell ref="D8:D9"/>
    <mergeCell ref="B42:E42"/>
    <mergeCell ref="B41:D41"/>
    <mergeCell ref="B40:D40"/>
    <mergeCell ref="B39:D39"/>
    <mergeCell ref="F8:F9"/>
    <mergeCell ref="E8:E9"/>
  </mergeCells>
  <pageMargins left="0.7" right="0.7" top="0.75" bottom="0.75" header="0.3" footer="0.3"/>
  <pageSetup paperSize="9" scale="64" orientation="portrait" r:id="rId1"/>
  <headerFooter>
    <oddFooter xml:space="preserve">&amp;R1 of&amp;N </oddFooter>
  </headerFooter>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B772E-454B-4CB0-8E3B-2F21C9E24074}">
  <dimension ref="A1:B29"/>
  <sheetViews>
    <sheetView workbookViewId="0">
      <selection activeCell="G9" sqref="G9"/>
    </sheetView>
  </sheetViews>
  <sheetFormatPr defaultRowHeight="13" x14ac:dyDescent="0.3"/>
  <cols>
    <col min="2" max="2" width="45.3984375" bestFit="1" customWidth="1"/>
  </cols>
  <sheetData>
    <row r="1" spans="1:2" ht="19" thickBot="1" x14ac:dyDescent="0.35">
      <c r="A1" s="301" t="s">
        <v>218</v>
      </c>
      <c r="B1" s="302" t="s">
        <v>243</v>
      </c>
    </row>
    <row r="2" spans="1:2" ht="15" thickBot="1" x14ac:dyDescent="0.35">
      <c r="A2" s="303">
        <v>1</v>
      </c>
      <c r="B2" s="304" t="s">
        <v>244</v>
      </c>
    </row>
    <row r="3" spans="1:2" ht="15" thickBot="1" x14ac:dyDescent="0.35">
      <c r="A3" s="303">
        <v>2</v>
      </c>
      <c r="B3" s="304" t="s">
        <v>245</v>
      </c>
    </row>
    <row r="4" spans="1:2" ht="15" thickBot="1" x14ac:dyDescent="0.35">
      <c r="A4" s="303">
        <v>3</v>
      </c>
      <c r="B4" s="304" t="s">
        <v>246</v>
      </c>
    </row>
    <row r="5" spans="1:2" ht="15" thickBot="1" x14ac:dyDescent="0.35">
      <c r="A5" s="303">
        <v>4</v>
      </c>
      <c r="B5" s="305" t="s">
        <v>247</v>
      </c>
    </row>
    <row r="6" spans="1:2" ht="15" thickBot="1" x14ac:dyDescent="0.35">
      <c r="A6" s="303">
        <v>5</v>
      </c>
      <c r="B6" s="304" t="s">
        <v>309</v>
      </c>
    </row>
    <row r="7" spans="1:2" ht="15" thickBot="1" x14ac:dyDescent="0.35">
      <c r="A7" s="303">
        <v>6</v>
      </c>
      <c r="B7" s="304" t="s">
        <v>248</v>
      </c>
    </row>
    <row r="8" spans="1:2" ht="15" thickBot="1" x14ac:dyDescent="0.35">
      <c r="A8" s="303">
        <v>7</v>
      </c>
      <c r="B8" s="304" t="s">
        <v>249</v>
      </c>
    </row>
    <row r="9" spans="1:2" ht="15" thickBot="1" x14ac:dyDescent="0.35">
      <c r="A9" s="303">
        <v>8</v>
      </c>
      <c r="B9" s="304" t="s">
        <v>250</v>
      </c>
    </row>
    <row r="10" spans="1:2" ht="15" thickBot="1" x14ac:dyDescent="0.35">
      <c r="A10" s="303">
        <v>9</v>
      </c>
      <c r="B10" s="304" t="s">
        <v>251</v>
      </c>
    </row>
    <row r="11" spans="1:2" ht="15" thickBot="1" x14ac:dyDescent="0.35">
      <c r="A11" s="303">
        <v>10</v>
      </c>
      <c r="B11" s="304" t="s">
        <v>252</v>
      </c>
    </row>
    <row r="12" spans="1:2" ht="15" thickBot="1" x14ac:dyDescent="0.35">
      <c r="A12" s="303">
        <v>11</v>
      </c>
      <c r="B12" s="304" t="s">
        <v>253</v>
      </c>
    </row>
    <row r="13" spans="1:2" ht="15" thickBot="1" x14ac:dyDescent="0.35">
      <c r="A13" s="303">
        <v>12</v>
      </c>
      <c r="B13" s="304" t="s">
        <v>254</v>
      </c>
    </row>
    <row r="14" spans="1:2" ht="15" thickBot="1" x14ac:dyDescent="0.35">
      <c r="A14" s="303">
        <v>13</v>
      </c>
      <c r="B14" s="304" t="s">
        <v>255</v>
      </c>
    </row>
    <row r="15" spans="1:2" ht="15" thickBot="1" x14ac:dyDescent="0.35">
      <c r="A15" s="303">
        <v>14</v>
      </c>
      <c r="B15" s="304" t="s">
        <v>256</v>
      </c>
    </row>
    <row r="16" spans="1:2" ht="15" thickBot="1" x14ac:dyDescent="0.35">
      <c r="A16" s="303">
        <v>15</v>
      </c>
      <c r="B16" s="304" t="s">
        <v>257</v>
      </c>
    </row>
    <row r="17" spans="1:2" ht="15" thickBot="1" x14ac:dyDescent="0.35">
      <c r="A17" s="303">
        <v>16</v>
      </c>
      <c r="B17" s="304" t="s">
        <v>258</v>
      </c>
    </row>
    <row r="18" spans="1:2" ht="15" thickBot="1" x14ac:dyDescent="0.35">
      <c r="A18" s="303">
        <v>17</v>
      </c>
      <c r="B18" s="304" t="s">
        <v>259</v>
      </c>
    </row>
    <row r="19" spans="1:2" ht="15" thickBot="1" x14ac:dyDescent="0.35">
      <c r="A19" s="303">
        <v>18</v>
      </c>
      <c r="B19" s="304" t="s">
        <v>260</v>
      </c>
    </row>
    <row r="20" spans="1:2" ht="15" thickBot="1" x14ac:dyDescent="0.35">
      <c r="A20" s="303">
        <v>19</v>
      </c>
      <c r="B20" s="304" t="s">
        <v>261</v>
      </c>
    </row>
    <row r="21" spans="1:2" ht="15" thickBot="1" x14ac:dyDescent="0.35">
      <c r="A21" s="303">
        <v>20</v>
      </c>
      <c r="B21" s="304" t="s">
        <v>302</v>
      </c>
    </row>
    <row r="22" spans="1:2" ht="15" thickBot="1" x14ac:dyDescent="0.35">
      <c r="A22" s="303">
        <v>21</v>
      </c>
      <c r="B22" s="304" t="s">
        <v>262</v>
      </c>
    </row>
    <row r="23" spans="1:2" ht="15" thickBot="1" x14ac:dyDescent="0.35">
      <c r="A23" s="303">
        <v>22</v>
      </c>
      <c r="B23" s="304" t="s">
        <v>263</v>
      </c>
    </row>
    <row r="24" spans="1:2" ht="15" thickBot="1" x14ac:dyDescent="0.35">
      <c r="A24" s="303">
        <v>23</v>
      </c>
      <c r="B24" s="304" t="s">
        <v>264</v>
      </c>
    </row>
    <row r="25" spans="1:2" ht="15" thickBot="1" x14ac:dyDescent="0.35">
      <c r="A25" s="303">
        <v>24</v>
      </c>
      <c r="B25" s="304" t="s">
        <v>265</v>
      </c>
    </row>
    <row r="26" spans="1:2" ht="15" thickBot="1" x14ac:dyDescent="0.35">
      <c r="A26" s="303">
        <v>25</v>
      </c>
      <c r="B26" s="304" t="s">
        <v>266</v>
      </c>
    </row>
    <row r="27" spans="1:2" ht="15" thickBot="1" x14ac:dyDescent="0.35">
      <c r="A27" s="303">
        <v>26</v>
      </c>
      <c r="B27" s="304" t="s">
        <v>267</v>
      </c>
    </row>
    <row r="28" spans="1:2" ht="15" thickBot="1" x14ac:dyDescent="0.35">
      <c r="A28" s="303">
        <v>27</v>
      </c>
      <c r="B28" s="304" t="s">
        <v>268</v>
      </c>
    </row>
    <row r="29" spans="1:2" ht="15" thickBot="1" x14ac:dyDescent="0.35">
      <c r="A29" s="303">
        <v>28</v>
      </c>
      <c r="B29" s="304" t="s">
        <v>269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0E208-D5CE-4341-B389-1C353715E47E}">
  <dimension ref="A2:H23"/>
  <sheetViews>
    <sheetView zoomScale="80" zoomScaleNormal="80" workbookViewId="0">
      <pane ySplit="1" topLeftCell="A2" activePane="bottomLeft" state="frozen"/>
      <selection sqref="A1:J24"/>
      <selection pane="bottomLeft" activeCell="J15" sqref="J15"/>
    </sheetView>
  </sheetViews>
  <sheetFormatPr defaultColWidth="9.8984375" defaultRowHeight="14.5" x14ac:dyDescent="0.35"/>
  <cols>
    <col min="1" max="1" width="7.09765625" style="329" customWidth="1"/>
    <col min="2" max="2" width="21.296875" style="291" customWidth="1"/>
    <col min="3" max="3" width="24.59765625" style="291" bestFit="1" customWidth="1"/>
    <col min="4" max="4" width="77.09765625" style="291" customWidth="1"/>
    <col min="5" max="5" width="10.8984375" style="329" bestFit="1" customWidth="1"/>
    <col min="6" max="6" width="9.59765625" style="329"/>
    <col min="7" max="7" width="12.19921875" style="329" bestFit="1" customWidth="1"/>
    <col min="8" max="8" width="14.09765625" style="329" customWidth="1"/>
    <col min="9" max="9" width="12.69921875" style="291" customWidth="1"/>
    <col min="10" max="10" width="44.296875" style="291" bestFit="1" customWidth="1"/>
    <col min="11" max="16384" width="9.8984375" style="291"/>
  </cols>
  <sheetData>
    <row r="2" spans="1:8" ht="29" x14ac:dyDescent="0.35">
      <c r="A2" s="323" t="s">
        <v>359</v>
      </c>
      <c r="B2" s="323" t="s">
        <v>360</v>
      </c>
      <c r="C2" s="323" t="s">
        <v>361</v>
      </c>
      <c r="D2" s="323" t="s">
        <v>362</v>
      </c>
      <c r="E2" s="323" t="s">
        <v>219</v>
      </c>
      <c r="F2" s="323" t="s">
        <v>363</v>
      </c>
      <c r="G2" s="323" t="s">
        <v>364</v>
      </c>
      <c r="H2" s="323" t="s">
        <v>220</v>
      </c>
    </row>
    <row r="3" spans="1:8" x14ac:dyDescent="0.35">
      <c r="A3" s="319">
        <v>1</v>
      </c>
      <c r="B3" s="324" t="s">
        <v>221</v>
      </c>
      <c r="C3" s="320" t="s">
        <v>365</v>
      </c>
      <c r="D3" s="320" t="s">
        <v>366</v>
      </c>
      <c r="E3" s="325" t="s">
        <v>367</v>
      </c>
      <c r="F3" s="325">
        <v>10</v>
      </c>
      <c r="G3" s="332">
        <v>1</v>
      </c>
      <c r="H3" s="333">
        <f>+F3*G3</f>
        <v>10</v>
      </c>
    </row>
    <row r="4" spans="1:8" x14ac:dyDescent="0.35">
      <c r="A4" s="325">
        <v>1.1000000000000001</v>
      </c>
      <c r="B4" s="320" t="s">
        <v>221</v>
      </c>
      <c r="C4" s="320" t="s">
        <v>368</v>
      </c>
      <c r="D4" s="320" t="s">
        <v>369</v>
      </c>
      <c r="E4" s="326">
        <v>1</v>
      </c>
      <c r="F4" s="325">
        <v>5</v>
      </c>
      <c r="G4" s="332">
        <v>1</v>
      </c>
      <c r="H4" s="333">
        <f t="shared" ref="H4:H20" si="0">+F4*G4</f>
        <v>5</v>
      </c>
    </row>
    <row r="5" spans="1:8" x14ac:dyDescent="0.35">
      <c r="A5" s="325">
        <v>1.2</v>
      </c>
      <c r="B5" s="320" t="s">
        <v>221</v>
      </c>
      <c r="C5" s="320" t="s">
        <v>370</v>
      </c>
      <c r="D5" s="320" t="s">
        <v>371</v>
      </c>
      <c r="E5" s="326">
        <v>1</v>
      </c>
      <c r="F5" s="325">
        <v>5</v>
      </c>
      <c r="G5" s="332">
        <v>1</v>
      </c>
      <c r="H5" s="333">
        <f t="shared" si="0"/>
        <v>5</v>
      </c>
    </row>
    <row r="6" spans="1:8" ht="29" x14ac:dyDescent="0.35">
      <c r="A6" s="319">
        <v>2</v>
      </c>
      <c r="B6" s="324" t="s">
        <v>372</v>
      </c>
      <c r="C6" s="320" t="s">
        <v>373</v>
      </c>
      <c r="D6" s="320" t="s">
        <v>374</v>
      </c>
      <c r="E6" s="325" t="s">
        <v>375</v>
      </c>
      <c r="F6" s="325">
        <v>10</v>
      </c>
      <c r="G6" s="332">
        <v>1</v>
      </c>
      <c r="H6" s="333">
        <f t="shared" si="0"/>
        <v>10</v>
      </c>
    </row>
    <row r="7" spans="1:8" x14ac:dyDescent="0.35">
      <c r="A7" s="325">
        <v>2.1</v>
      </c>
      <c r="B7" s="320" t="s">
        <v>376</v>
      </c>
      <c r="C7" s="320" t="s">
        <v>377</v>
      </c>
      <c r="D7" s="320" t="s">
        <v>378</v>
      </c>
      <c r="E7" s="325" t="s">
        <v>379</v>
      </c>
      <c r="F7" s="325">
        <v>5</v>
      </c>
      <c r="G7" s="332">
        <v>1</v>
      </c>
      <c r="H7" s="333">
        <f t="shared" si="0"/>
        <v>5</v>
      </c>
    </row>
    <row r="8" spans="1:8" x14ac:dyDescent="0.35">
      <c r="A8" s="325">
        <v>2.2000000000000002</v>
      </c>
      <c r="B8" s="320" t="s">
        <v>376</v>
      </c>
      <c r="C8" s="320" t="s">
        <v>380</v>
      </c>
      <c r="D8" s="320" t="s">
        <v>381</v>
      </c>
      <c r="E8" s="325" t="s">
        <v>382</v>
      </c>
      <c r="F8" s="325">
        <v>5</v>
      </c>
      <c r="G8" s="332">
        <v>1</v>
      </c>
      <c r="H8" s="333">
        <f t="shared" si="0"/>
        <v>5</v>
      </c>
    </row>
    <row r="9" spans="1:8" x14ac:dyDescent="0.35">
      <c r="A9" s="325">
        <v>2.2999999999999998</v>
      </c>
      <c r="B9" s="320" t="s">
        <v>376</v>
      </c>
      <c r="C9" s="320" t="s">
        <v>383</v>
      </c>
      <c r="D9" s="320" t="s">
        <v>384</v>
      </c>
      <c r="E9" s="326">
        <v>1</v>
      </c>
      <c r="F9" s="325">
        <v>5</v>
      </c>
      <c r="G9" s="332">
        <v>1</v>
      </c>
      <c r="H9" s="333">
        <f t="shared" si="0"/>
        <v>5</v>
      </c>
    </row>
    <row r="10" spans="1:8" ht="26" x14ac:dyDescent="0.35">
      <c r="A10" s="319">
        <v>3</v>
      </c>
      <c r="B10" s="324" t="s">
        <v>385</v>
      </c>
      <c r="C10" s="320" t="s">
        <v>386</v>
      </c>
      <c r="D10" s="320" t="s">
        <v>387</v>
      </c>
      <c r="E10" s="326" t="s">
        <v>388</v>
      </c>
      <c r="F10" s="325">
        <v>5</v>
      </c>
      <c r="G10" s="332">
        <v>1</v>
      </c>
      <c r="H10" s="333">
        <f t="shared" si="0"/>
        <v>5</v>
      </c>
    </row>
    <row r="11" spans="1:8" x14ac:dyDescent="0.35">
      <c r="A11" s="325">
        <v>3.1</v>
      </c>
      <c r="B11" s="320" t="s">
        <v>389</v>
      </c>
      <c r="C11" s="320" t="s">
        <v>390</v>
      </c>
      <c r="D11" s="320" t="s">
        <v>391</v>
      </c>
      <c r="E11" s="325" t="s">
        <v>392</v>
      </c>
      <c r="F11" s="325">
        <v>5</v>
      </c>
      <c r="G11" s="332">
        <v>1</v>
      </c>
      <c r="H11" s="333">
        <f t="shared" si="0"/>
        <v>5</v>
      </c>
    </row>
    <row r="12" spans="1:8" x14ac:dyDescent="0.35">
      <c r="A12" s="325">
        <v>3.2</v>
      </c>
      <c r="B12" s="320" t="s">
        <v>389</v>
      </c>
      <c r="C12" s="320" t="s">
        <v>393</v>
      </c>
      <c r="D12" s="320" t="s">
        <v>394</v>
      </c>
      <c r="E12" s="325" t="s">
        <v>392</v>
      </c>
      <c r="F12" s="325">
        <v>5</v>
      </c>
      <c r="G12" s="332">
        <v>1</v>
      </c>
      <c r="H12" s="333">
        <f t="shared" si="0"/>
        <v>5</v>
      </c>
    </row>
    <row r="13" spans="1:8" x14ac:dyDescent="0.35">
      <c r="A13" s="325">
        <v>3.3</v>
      </c>
      <c r="B13" s="320" t="s">
        <v>389</v>
      </c>
      <c r="C13" s="320" t="s">
        <v>395</v>
      </c>
      <c r="D13" s="320" t="s">
        <v>396</v>
      </c>
      <c r="E13" s="325" t="s">
        <v>375</v>
      </c>
      <c r="F13" s="325">
        <v>5</v>
      </c>
      <c r="G13" s="332">
        <v>1</v>
      </c>
      <c r="H13" s="333">
        <f t="shared" si="0"/>
        <v>5</v>
      </c>
    </row>
    <row r="14" spans="1:8" x14ac:dyDescent="0.35">
      <c r="A14" s="319">
        <v>4</v>
      </c>
      <c r="B14" s="324" t="s">
        <v>397</v>
      </c>
      <c r="C14" s="320" t="s">
        <v>398</v>
      </c>
      <c r="D14" s="320" t="s">
        <v>399</v>
      </c>
      <c r="E14" s="325" t="s">
        <v>400</v>
      </c>
      <c r="F14" s="325">
        <v>5</v>
      </c>
      <c r="G14" s="332">
        <v>1</v>
      </c>
      <c r="H14" s="333">
        <f t="shared" si="0"/>
        <v>5</v>
      </c>
    </row>
    <row r="15" spans="1:8" ht="26" x14ac:dyDescent="0.35">
      <c r="A15" s="319">
        <v>5</v>
      </c>
      <c r="B15" s="324" t="s">
        <v>401</v>
      </c>
      <c r="C15" s="320" t="s">
        <v>402</v>
      </c>
      <c r="D15" s="320" t="s">
        <v>403</v>
      </c>
      <c r="E15" s="326">
        <v>1</v>
      </c>
      <c r="F15" s="325">
        <v>5</v>
      </c>
      <c r="G15" s="332">
        <v>1</v>
      </c>
      <c r="H15" s="333">
        <f t="shared" si="0"/>
        <v>5</v>
      </c>
    </row>
    <row r="16" spans="1:8" ht="26" x14ac:dyDescent="0.35">
      <c r="A16" s="325">
        <v>5.0999999999999996</v>
      </c>
      <c r="B16" s="320" t="s">
        <v>404</v>
      </c>
      <c r="C16" s="320" t="s">
        <v>405</v>
      </c>
      <c r="D16" s="320" t="s">
        <v>406</v>
      </c>
      <c r="E16" s="326">
        <v>1</v>
      </c>
      <c r="F16" s="325">
        <v>5</v>
      </c>
      <c r="G16" s="332">
        <v>1</v>
      </c>
      <c r="H16" s="333">
        <f t="shared" si="0"/>
        <v>5</v>
      </c>
    </row>
    <row r="17" spans="1:8" ht="29" x14ac:dyDescent="0.35">
      <c r="A17" s="319">
        <v>6</v>
      </c>
      <c r="B17" s="324" t="s">
        <v>407</v>
      </c>
      <c r="C17" s="320" t="s">
        <v>408</v>
      </c>
      <c r="D17" s="320" t="s">
        <v>409</v>
      </c>
      <c r="E17" s="325" t="s">
        <v>382</v>
      </c>
      <c r="F17" s="325">
        <v>5</v>
      </c>
      <c r="G17" s="332">
        <v>1</v>
      </c>
      <c r="H17" s="333">
        <f t="shared" si="0"/>
        <v>5</v>
      </c>
    </row>
    <row r="18" spans="1:8" x14ac:dyDescent="0.35">
      <c r="A18" s="325">
        <v>6.1</v>
      </c>
      <c r="B18" s="320" t="s">
        <v>410</v>
      </c>
      <c r="C18" s="320" t="s">
        <v>411</v>
      </c>
      <c r="D18" s="320" t="s">
        <v>412</v>
      </c>
      <c r="E18" s="326">
        <v>1</v>
      </c>
      <c r="F18" s="325">
        <v>5</v>
      </c>
      <c r="G18" s="332">
        <v>1</v>
      </c>
      <c r="H18" s="333">
        <f t="shared" si="0"/>
        <v>5</v>
      </c>
    </row>
    <row r="19" spans="1:8" x14ac:dyDescent="0.35">
      <c r="A19" s="325">
        <v>6.2</v>
      </c>
      <c r="B19" s="320" t="s">
        <v>410</v>
      </c>
      <c r="C19" s="320" t="s">
        <v>413</v>
      </c>
      <c r="D19" s="320" t="s">
        <v>414</v>
      </c>
      <c r="E19" s="326">
        <v>1</v>
      </c>
      <c r="F19" s="325">
        <v>5</v>
      </c>
      <c r="G19" s="332">
        <v>1</v>
      </c>
      <c r="H19" s="333">
        <f t="shared" si="0"/>
        <v>5</v>
      </c>
    </row>
    <row r="20" spans="1:8" x14ac:dyDescent="0.35">
      <c r="A20" s="325">
        <v>7.1</v>
      </c>
      <c r="B20" s="320" t="s">
        <v>415</v>
      </c>
      <c r="C20" s="320" t="s">
        <v>416</v>
      </c>
      <c r="D20" s="320" t="s">
        <v>417</v>
      </c>
      <c r="E20" s="326">
        <v>1</v>
      </c>
      <c r="F20" s="325">
        <v>5</v>
      </c>
      <c r="G20" s="332">
        <v>1</v>
      </c>
      <c r="H20" s="333">
        <f t="shared" si="0"/>
        <v>5</v>
      </c>
    </row>
    <row r="21" spans="1:8" x14ac:dyDescent="0.35">
      <c r="A21" s="330"/>
      <c r="B21" s="327"/>
      <c r="C21" s="327"/>
      <c r="D21" s="321" t="s">
        <v>222</v>
      </c>
      <c r="E21" s="330"/>
      <c r="F21" s="330">
        <f>SUM(F3:F20)</f>
        <v>100</v>
      </c>
      <c r="G21" s="330"/>
      <c r="H21" s="334">
        <f>+SUM(H3:H20)</f>
        <v>100</v>
      </c>
    </row>
    <row r="22" spans="1:8" x14ac:dyDescent="0.35">
      <c r="A22" s="330"/>
      <c r="B22" s="327"/>
      <c r="C22" s="327"/>
      <c r="D22" s="328" t="s">
        <v>418</v>
      </c>
      <c r="E22" s="331"/>
      <c r="F22" s="331"/>
      <c r="G22" s="331"/>
      <c r="H22" s="335">
        <f>+H21/F21</f>
        <v>1</v>
      </c>
    </row>
    <row r="23" spans="1:8" x14ac:dyDescent="0.35">
      <c r="A23" s="330"/>
      <c r="B23" s="327"/>
      <c r="C23" s="327"/>
      <c r="D23" s="327"/>
      <c r="E23" s="330"/>
      <c r="F23" s="330"/>
      <c r="G23" s="330"/>
      <c r="H23" s="33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4ED44-1D7F-4CD1-966F-B199916F3C29}">
  <dimension ref="B1:C31"/>
  <sheetViews>
    <sheetView topLeftCell="A7" workbookViewId="0">
      <selection activeCell="C23" sqref="C23:C24"/>
    </sheetView>
  </sheetViews>
  <sheetFormatPr defaultRowHeight="13" x14ac:dyDescent="0.3"/>
  <cols>
    <col min="2" max="2" width="3.796875" bestFit="1" customWidth="1"/>
    <col min="3" max="3" width="61.09765625" customWidth="1"/>
  </cols>
  <sheetData>
    <row r="1" spans="2:3" x14ac:dyDescent="0.3">
      <c r="C1" s="310" t="s">
        <v>300</v>
      </c>
    </row>
    <row r="2" spans="2:3" ht="13.5" thickBot="1" x14ac:dyDescent="0.35">
      <c r="C2" s="311" t="s">
        <v>301</v>
      </c>
    </row>
    <row r="3" spans="2:3" ht="13.5" thickBot="1" x14ac:dyDescent="0.35">
      <c r="B3" s="306" t="s">
        <v>271</v>
      </c>
      <c r="C3" s="307" t="s">
        <v>19</v>
      </c>
    </row>
    <row r="4" spans="2:3" ht="19.5" customHeight="1" thickBot="1" x14ac:dyDescent="0.35">
      <c r="B4" s="308">
        <v>1</v>
      </c>
      <c r="C4" s="309" t="s">
        <v>272</v>
      </c>
    </row>
    <row r="5" spans="2:3" ht="19.5" customHeight="1" thickBot="1" x14ac:dyDescent="0.35">
      <c r="B5" s="308">
        <v>2</v>
      </c>
      <c r="C5" s="309" t="s">
        <v>273</v>
      </c>
    </row>
    <row r="6" spans="2:3" ht="19" customHeight="1" thickBot="1" x14ac:dyDescent="0.35">
      <c r="B6" s="308">
        <v>3</v>
      </c>
      <c r="C6" s="309" t="s">
        <v>274</v>
      </c>
    </row>
    <row r="7" spans="2:3" ht="13.5" thickBot="1" x14ac:dyDescent="0.35">
      <c r="B7" s="308">
        <v>4</v>
      </c>
      <c r="C7" s="309" t="s">
        <v>275</v>
      </c>
    </row>
    <row r="8" spans="2:3" ht="15.5" customHeight="1" thickBot="1" x14ac:dyDescent="0.35">
      <c r="B8" s="308">
        <v>5</v>
      </c>
      <c r="C8" s="309" t="s">
        <v>276</v>
      </c>
    </row>
    <row r="9" spans="2:3" ht="21" customHeight="1" thickBot="1" x14ac:dyDescent="0.35">
      <c r="B9" s="308">
        <v>6</v>
      </c>
      <c r="C9" s="309" t="s">
        <v>277</v>
      </c>
    </row>
    <row r="10" spans="2:3" ht="29.5" customHeight="1" thickBot="1" x14ac:dyDescent="0.35">
      <c r="B10" s="308">
        <v>7</v>
      </c>
      <c r="C10" s="309" t="s">
        <v>278</v>
      </c>
    </row>
    <row r="11" spans="2:3" ht="25.5" customHeight="1" thickBot="1" x14ac:dyDescent="0.35">
      <c r="B11" s="308">
        <v>8</v>
      </c>
      <c r="C11" s="309" t="s">
        <v>279</v>
      </c>
    </row>
    <row r="12" spans="2:3" ht="24" customHeight="1" thickBot="1" x14ac:dyDescent="0.35">
      <c r="B12" s="308">
        <v>9</v>
      </c>
      <c r="C12" s="309" t="s">
        <v>280</v>
      </c>
    </row>
    <row r="13" spans="2:3" ht="23.5" customHeight="1" thickBot="1" x14ac:dyDescent="0.35">
      <c r="B13" s="308">
        <v>10</v>
      </c>
      <c r="C13" s="309" t="s">
        <v>281</v>
      </c>
    </row>
    <row r="14" spans="2:3" ht="22" customHeight="1" thickBot="1" x14ac:dyDescent="0.35">
      <c r="B14" s="308">
        <v>11</v>
      </c>
      <c r="C14" s="309" t="s">
        <v>282</v>
      </c>
    </row>
    <row r="15" spans="2:3" ht="13.5" thickBot="1" x14ac:dyDescent="0.35">
      <c r="B15" s="308">
        <v>12</v>
      </c>
      <c r="C15" s="309" t="s">
        <v>283</v>
      </c>
    </row>
    <row r="16" spans="2:3" ht="24" customHeight="1" thickBot="1" x14ac:dyDescent="0.35">
      <c r="B16" s="308">
        <v>13</v>
      </c>
      <c r="C16" s="309" t="s">
        <v>284</v>
      </c>
    </row>
    <row r="17" spans="2:3" ht="32" customHeight="1" thickBot="1" x14ac:dyDescent="0.35">
      <c r="B17" s="308">
        <v>14</v>
      </c>
      <c r="C17" s="309" t="s">
        <v>285</v>
      </c>
    </row>
    <row r="18" spans="2:3" ht="17.5" customHeight="1" thickBot="1" x14ac:dyDescent="0.35">
      <c r="B18" s="308">
        <v>15</v>
      </c>
      <c r="C18" s="309" t="s">
        <v>286</v>
      </c>
    </row>
    <row r="19" spans="2:3" ht="24.5" customHeight="1" thickBot="1" x14ac:dyDescent="0.35">
      <c r="B19" s="308">
        <v>16</v>
      </c>
      <c r="C19" s="309" t="s">
        <v>287</v>
      </c>
    </row>
    <row r="20" spans="2:3" ht="21.5" customHeight="1" thickBot="1" x14ac:dyDescent="0.35">
      <c r="B20" s="308">
        <v>17</v>
      </c>
      <c r="C20" s="309" t="s">
        <v>288</v>
      </c>
    </row>
    <row r="21" spans="2:3" ht="25" customHeight="1" thickBot="1" x14ac:dyDescent="0.35">
      <c r="B21" s="308">
        <v>18</v>
      </c>
      <c r="C21" s="309" t="s">
        <v>289</v>
      </c>
    </row>
    <row r="22" spans="2:3" ht="24.5" customHeight="1" thickBot="1" x14ac:dyDescent="0.35">
      <c r="B22" s="308">
        <v>19</v>
      </c>
      <c r="C22" s="309" t="s">
        <v>290</v>
      </c>
    </row>
    <row r="23" spans="2:3" ht="20.5" customHeight="1" thickBot="1" x14ac:dyDescent="0.35">
      <c r="B23" s="308">
        <v>20</v>
      </c>
      <c r="C23" s="309" t="s">
        <v>291</v>
      </c>
    </row>
    <row r="24" spans="2:3" ht="15.5" customHeight="1" thickBot="1" x14ac:dyDescent="0.35">
      <c r="B24" s="308">
        <v>21</v>
      </c>
      <c r="C24" s="309" t="s">
        <v>292</v>
      </c>
    </row>
    <row r="25" spans="2:3" ht="18" customHeight="1" thickBot="1" x14ac:dyDescent="0.35">
      <c r="B25" s="308">
        <v>22</v>
      </c>
      <c r="C25" s="309" t="s">
        <v>293</v>
      </c>
    </row>
    <row r="26" spans="2:3" ht="14.5" customHeight="1" thickBot="1" x14ac:dyDescent="0.35">
      <c r="B26" s="308">
        <v>23</v>
      </c>
      <c r="C26" s="309" t="s">
        <v>294</v>
      </c>
    </row>
    <row r="27" spans="2:3" ht="19.5" customHeight="1" thickBot="1" x14ac:dyDescent="0.35">
      <c r="B27" s="308">
        <v>24</v>
      </c>
      <c r="C27" s="309" t="s">
        <v>295</v>
      </c>
    </row>
    <row r="28" spans="2:3" ht="19" customHeight="1" thickBot="1" x14ac:dyDescent="0.35">
      <c r="B28" s="308">
        <v>25</v>
      </c>
      <c r="C28" s="309" t="s">
        <v>296</v>
      </c>
    </row>
    <row r="29" spans="2:3" ht="21.5" customHeight="1" thickBot="1" x14ac:dyDescent="0.35">
      <c r="B29" s="308">
        <v>26</v>
      </c>
      <c r="C29" s="309" t="s">
        <v>297</v>
      </c>
    </row>
    <row r="30" spans="2:3" ht="22.5" customHeight="1" thickBot="1" x14ac:dyDescent="0.35">
      <c r="B30" s="308">
        <v>27</v>
      </c>
      <c r="C30" s="309" t="s">
        <v>298</v>
      </c>
    </row>
    <row r="31" spans="2:3" ht="25.5" customHeight="1" thickBot="1" x14ac:dyDescent="0.35">
      <c r="B31" s="308">
        <v>28</v>
      </c>
      <c r="C31" s="309" t="s">
        <v>299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3DA3-4102-480B-B0ED-CE0A4C1D189F}">
  <dimension ref="A2:B31"/>
  <sheetViews>
    <sheetView workbookViewId="0">
      <selection activeCell="A5" sqref="A5:A11"/>
    </sheetView>
  </sheetViews>
  <sheetFormatPr defaultRowHeight="13" x14ac:dyDescent="0.3"/>
  <cols>
    <col min="1" max="1" width="8.796875" style="314"/>
    <col min="2" max="2" width="255.59765625" customWidth="1"/>
  </cols>
  <sheetData>
    <row r="2" spans="1:2" ht="15.5" x14ac:dyDescent="0.3">
      <c r="B2" s="313" t="s">
        <v>310</v>
      </c>
    </row>
    <row r="3" spans="1:2" ht="15.5" x14ac:dyDescent="0.3">
      <c r="A3" s="315">
        <v>1</v>
      </c>
      <c r="B3" s="316" t="s">
        <v>328</v>
      </c>
    </row>
    <row r="4" spans="1:2" ht="15.5" x14ac:dyDescent="0.3">
      <c r="A4" s="315">
        <v>2</v>
      </c>
      <c r="B4" s="316" t="s">
        <v>329</v>
      </c>
    </row>
    <row r="5" spans="1:2" ht="15.5" customHeight="1" x14ac:dyDescent="0.3">
      <c r="A5" s="388"/>
      <c r="B5" s="317" t="s">
        <v>311</v>
      </c>
    </row>
    <row r="6" spans="1:2" ht="15.5" customHeight="1" x14ac:dyDescent="0.3">
      <c r="A6" s="389"/>
      <c r="B6" s="317" t="s">
        <v>312</v>
      </c>
    </row>
    <row r="7" spans="1:2" ht="15.5" customHeight="1" x14ac:dyDescent="0.3">
      <c r="A7" s="389"/>
      <c r="B7" s="317" t="s">
        <v>313</v>
      </c>
    </row>
    <row r="8" spans="1:2" ht="15.5" customHeight="1" x14ac:dyDescent="0.3">
      <c r="A8" s="389"/>
      <c r="B8" s="317" t="s">
        <v>314</v>
      </c>
    </row>
    <row r="9" spans="1:2" ht="15.5" customHeight="1" x14ac:dyDescent="0.3">
      <c r="A9" s="389"/>
      <c r="B9" s="317" t="s">
        <v>315</v>
      </c>
    </row>
    <row r="10" spans="1:2" ht="15.5" customHeight="1" x14ac:dyDescent="0.3">
      <c r="A10" s="389"/>
      <c r="B10" s="317" t="s">
        <v>316</v>
      </c>
    </row>
    <row r="11" spans="1:2" ht="14.5" x14ac:dyDescent="0.3">
      <c r="A11" s="390"/>
      <c r="B11" s="318" t="s">
        <v>317</v>
      </c>
    </row>
    <row r="12" spans="1:2" ht="15.5" x14ac:dyDescent="0.3">
      <c r="A12" s="315">
        <v>3</v>
      </c>
      <c r="B12" s="316" t="s">
        <v>337</v>
      </c>
    </row>
    <row r="13" spans="1:2" ht="15.5" x14ac:dyDescent="0.3">
      <c r="A13" s="315">
        <v>4</v>
      </c>
      <c r="B13" s="316" t="s">
        <v>336</v>
      </c>
    </row>
    <row r="14" spans="1:2" ht="15.5" x14ac:dyDescent="0.3">
      <c r="A14" s="315">
        <v>4.0999999999999996</v>
      </c>
      <c r="B14" s="317" t="s">
        <v>318</v>
      </c>
    </row>
    <row r="15" spans="1:2" ht="15.5" x14ac:dyDescent="0.3">
      <c r="A15" s="336">
        <v>4.2</v>
      </c>
      <c r="B15" s="317" t="s">
        <v>319</v>
      </c>
    </row>
    <row r="16" spans="1:2" ht="15.5" x14ac:dyDescent="0.3">
      <c r="A16" s="336">
        <v>4.3</v>
      </c>
      <c r="B16" s="317" t="s">
        <v>320</v>
      </c>
    </row>
    <row r="17" spans="1:2" ht="15.5" x14ac:dyDescent="0.3">
      <c r="A17" s="336">
        <v>4.4000000000000004</v>
      </c>
      <c r="B17" s="317" t="s">
        <v>321</v>
      </c>
    </row>
    <row r="18" spans="1:2" ht="15.5" x14ac:dyDescent="0.3">
      <c r="A18" s="336">
        <v>4.5</v>
      </c>
      <c r="B18" s="317" t="s">
        <v>322</v>
      </c>
    </row>
    <row r="19" spans="1:2" ht="15.5" x14ac:dyDescent="0.3">
      <c r="A19" s="336">
        <v>4.5999999999999996</v>
      </c>
      <c r="B19" s="317" t="s">
        <v>323</v>
      </c>
    </row>
    <row r="20" spans="1:2" ht="15.5" x14ac:dyDescent="0.3">
      <c r="A20" s="336">
        <v>4.7</v>
      </c>
      <c r="B20" s="317" t="s">
        <v>324</v>
      </c>
    </row>
    <row r="21" spans="1:2" ht="15.5" x14ac:dyDescent="0.3">
      <c r="A21" s="336">
        <v>4.8</v>
      </c>
      <c r="B21" s="317" t="s">
        <v>325</v>
      </c>
    </row>
    <row r="22" spans="1:2" ht="15.5" x14ac:dyDescent="0.3">
      <c r="A22" s="336">
        <v>4.9000000000000004</v>
      </c>
      <c r="B22" s="317" t="s">
        <v>326</v>
      </c>
    </row>
    <row r="23" spans="1:2" ht="15.5" x14ac:dyDescent="0.3">
      <c r="A23" s="337">
        <v>4.0999999999999996</v>
      </c>
      <c r="B23" s="317" t="s">
        <v>327</v>
      </c>
    </row>
    <row r="24" spans="1:2" ht="15.5" x14ac:dyDescent="0.3">
      <c r="A24" s="315">
        <v>5</v>
      </c>
      <c r="B24" s="316" t="s">
        <v>330</v>
      </c>
    </row>
    <row r="25" spans="1:2" ht="15.5" x14ac:dyDescent="0.3">
      <c r="A25" s="315">
        <v>6</v>
      </c>
      <c r="B25" s="316" t="s">
        <v>331</v>
      </c>
    </row>
    <row r="26" spans="1:2" ht="15.5" x14ac:dyDescent="0.3">
      <c r="A26" s="315">
        <v>7</v>
      </c>
      <c r="B26" s="316" t="s">
        <v>332</v>
      </c>
    </row>
    <row r="27" spans="1:2" ht="15.5" x14ac:dyDescent="0.3">
      <c r="A27" s="315">
        <v>8</v>
      </c>
      <c r="B27" s="316" t="s">
        <v>333</v>
      </c>
    </row>
    <row r="28" spans="1:2" ht="15.5" x14ac:dyDescent="0.3">
      <c r="A28" s="315">
        <v>9</v>
      </c>
      <c r="B28" s="316" t="s">
        <v>334</v>
      </c>
    </row>
    <row r="29" spans="1:2" ht="15.5" x14ac:dyDescent="0.3">
      <c r="A29" s="315">
        <v>10</v>
      </c>
      <c r="B29" s="316" t="s">
        <v>335</v>
      </c>
    </row>
    <row r="30" spans="1:2" ht="15.5" x14ac:dyDescent="0.3">
      <c r="A30" s="315">
        <v>11</v>
      </c>
      <c r="B30" s="316" t="s">
        <v>338</v>
      </c>
    </row>
    <row r="31" spans="1:2" ht="15.5" x14ac:dyDescent="0.3">
      <c r="A31" s="315">
        <v>12</v>
      </c>
      <c r="B31" s="316" t="s">
        <v>339</v>
      </c>
    </row>
  </sheetData>
  <mergeCells count="1">
    <mergeCell ref="A5: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F791-2485-42B1-BCEC-33A5E0780199}">
  <dimension ref="B4:E16"/>
  <sheetViews>
    <sheetView topLeftCell="A7" workbookViewId="0">
      <selection activeCell="F24" sqref="F24"/>
    </sheetView>
  </sheetViews>
  <sheetFormatPr defaultRowHeight="13" x14ac:dyDescent="0.3"/>
  <cols>
    <col min="2" max="2" width="32" customWidth="1"/>
    <col min="3" max="3" width="21.296875" customWidth="1"/>
    <col min="4" max="4" width="37.8984375" customWidth="1"/>
  </cols>
  <sheetData>
    <row r="4" spans="2:5" ht="14.5" x14ac:dyDescent="0.3">
      <c r="E4" s="312"/>
    </row>
    <row r="6" spans="2:5" ht="14.5" x14ac:dyDescent="0.3">
      <c r="B6" s="338"/>
      <c r="C6" s="338"/>
      <c r="D6" s="338"/>
    </row>
    <row r="7" spans="2:5" ht="29" customHeight="1" x14ac:dyDescent="0.3">
      <c r="B7" s="339" t="s">
        <v>303</v>
      </c>
      <c r="C7" s="339"/>
      <c r="D7" s="339"/>
    </row>
    <row r="8" spans="2:5" ht="14.5" x14ac:dyDescent="0.3">
      <c r="B8" s="338"/>
      <c r="C8" s="338"/>
      <c r="D8" s="338"/>
    </row>
    <row r="9" spans="2:5" x14ac:dyDescent="0.3">
      <c r="B9" s="322" t="s">
        <v>356</v>
      </c>
      <c r="C9" s="322" t="s">
        <v>357</v>
      </c>
      <c r="D9" s="322" t="s">
        <v>358</v>
      </c>
    </row>
    <row r="10" spans="2:5" ht="14.5" x14ac:dyDescent="0.3">
      <c r="B10" s="319" t="s">
        <v>340</v>
      </c>
      <c r="C10" s="320" t="s">
        <v>304</v>
      </c>
      <c r="D10" s="320" t="s">
        <v>341</v>
      </c>
    </row>
    <row r="11" spans="2:5" ht="14.5" x14ac:dyDescent="0.3">
      <c r="B11" s="319" t="s">
        <v>342</v>
      </c>
      <c r="C11" s="320" t="s">
        <v>343</v>
      </c>
      <c r="D11" s="320" t="s">
        <v>344</v>
      </c>
    </row>
    <row r="12" spans="2:5" ht="14.5" x14ac:dyDescent="0.3">
      <c r="B12" s="319" t="s">
        <v>345</v>
      </c>
      <c r="C12" s="320" t="s">
        <v>346</v>
      </c>
      <c r="D12" s="320" t="s">
        <v>305</v>
      </c>
    </row>
    <row r="13" spans="2:5" ht="14.5" x14ac:dyDescent="0.3">
      <c r="B13" s="319" t="s">
        <v>347</v>
      </c>
      <c r="C13" s="320" t="s">
        <v>348</v>
      </c>
      <c r="D13" s="320" t="s">
        <v>306</v>
      </c>
    </row>
    <row r="14" spans="2:5" ht="14.5" x14ac:dyDescent="0.3">
      <c r="B14" s="319" t="s">
        <v>349</v>
      </c>
      <c r="C14" s="320" t="s">
        <v>350</v>
      </c>
      <c r="D14" s="320" t="s">
        <v>307</v>
      </c>
    </row>
    <row r="15" spans="2:5" ht="14.5" x14ac:dyDescent="0.3">
      <c r="B15" s="319" t="s">
        <v>351</v>
      </c>
      <c r="C15" s="320" t="s">
        <v>352</v>
      </c>
      <c r="D15" s="320" t="s">
        <v>308</v>
      </c>
    </row>
    <row r="16" spans="2:5" ht="14.5" x14ac:dyDescent="0.3">
      <c r="B16" s="319" t="s">
        <v>353</v>
      </c>
      <c r="C16" s="320" t="s">
        <v>354</v>
      </c>
      <c r="D16" s="320" t="s">
        <v>355</v>
      </c>
    </row>
  </sheetData>
  <mergeCells count="3">
    <mergeCell ref="B6:D6"/>
    <mergeCell ref="B7:D7"/>
    <mergeCell ref="B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Summary</vt:lpstr>
      <vt:lpstr>Summary-1</vt:lpstr>
      <vt:lpstr>Sheik Villa</vt:lpstr>
      <vt:lpstr>BOQ</vt:lpstr>
      <vt:lpstr>Supplier's Tools</vt:lpstr>
      <vt:lpstr>Service KPIs</vt:lpstr>
      <vt:lpstr>Bncc Equipment List</vt:lpstr>
      <vt:lpstr>Scope of work</vt:lpstr>
      <vt:lpstr>Penalties</vt:lpstr>
      <vt:lpstr>Civil Works</vt:lpstr>
      <vt:lpstr>BOQ-Hook up</vt:lpstr>
      <vt:lpstr>Hook up</vt:lpstr>
      <vt:lpstr>Installation and assembly</vt:lpstr>
      <vt:lpstr>PCC</vt:lpstr>
      <vt:lpstr>Samples</vt:lpstr>
      <vt:lpstr>Screed</vt:lpstr>
      <vt:lpstr>BOQ!Print_Area</vt:lpstr>
      <vt:lpstr>'BOQ-Hook up'!Print_Area</vt:lpstr>
      <vt:lpstr>Samples!Print_Area</vt:lpstr>
      <vt:lpstr>'Sheik Villa'!Print_Area</vt:lpstr>
      <vt:lpstr>Summary!Print_Area</vt:lpstr>
      <vt:lpstr>'Summary-1'!Print_Area</vt:lpstr>
      <vt:lpstr>'BOQ-Hook 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ROS-RBC-1 &amp; RBC-2-BOQ.xlsx</dc:title>
  <dc:creator>myousif</dc:creator>
  <cp:lastModifiedBy>mohamedabdalmalik81@gmail.com</cp:lastModifiedBy>
  <cp:lastPrinted>2022-03-09T12:17:34Z</cp:lastPrinted>
  <dcterms:created xsi:type="dcterms:W3CDTF">2017-06-14T07:27:06Z</dcterms:created>
  <dcterms:modified xsi:type="dcterms:W3CDTF">2026-08-11T09:12:43Z</dcterms:modified>
</cp:coreProperties>
</file>